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بودجه\1402\"/>
    </mc:Choice>
  </mc:AlternateContent>
  <xr:revisionPtr revIDLastSave="0" documentId="13_ncr:1_{AC02D992-7862-48FB-9B1F-97D359ED02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هزینه" sheetId="1" r:id="rId1"/>
    <sheet name="درآمد" sheetId="2" r:id="rId2"/>
  </sheets>
  <definedNames>
    <definedName name="_xlnm.Print_Area" localSheetId="1">درآمد!$A$1:$T$63</definedName>
    <definedName name="_xlnm.Print_Area" localSheetId="0">هزینه!$A$117:$T$123</definedName>
    <definedName name="_xlnm.Print_Titles" localSheetId="1">درآمد!$1:$4</definedName>
    <definedName name="_xlnm.Print_Titles" localSheetId="0">هزینه!$1:$4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8" i="2" l="1"/>
  <c r="C80" i="1"/>
  <c r="D80" i="1"/>
  <c r="E80" i="1"/>
  <c r="F80" i="1"/>
  <c r="G80" i="1"/>
  <c r="H80" i="1"/>
  <c r="I80" i="1"/>
  <c r="J80" i="1"/>
  <c r="L80" i="1"/>
  <c r="M80" i="1"/>
  <c r="N80" i="1"/>
  <c r="O80" i="1"/>
  <c r="P80" i="1"/>
  <c r="Q80" i="1"/>
  <c r="R80" i="1"/>
  <c r="S80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S31" i="1" l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S92" i="1"/>
  <c r="R92" i="1"/>
  <c r="Q92" i="1"/>
  <c r="P92" i="1"/>
  <c r="P100" i="1" s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S14" i="1"/>
  <c r="R14" i="1"/>
  <c r="Q14" i="1"/>
  <c r="Q51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31" i="2"/>
  <c r="R31" i="2"/>
  <c r="Q31" i="2"/>
  <c r="P31" i="2"/>
  <c r="P38" i="2" s="1"/>
  <c r="P46" i="2" s="1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C37" i="2"/>
  <c r="D37" i="2"/>
  <c r="E37" i="2"/>
  <c r="F37" i="2"/>
  <c r="G37" i="2"/>
  <c r="H37" i="2"/>
  <c r="I37" i="2"/>
  <c r="J37" i="2"/>
  <c r="K37" i="2"/>
  <c r="L37" i="2"/>
  <c r="M37" i="2"/>
  <c r="M38" i="2" s="1"/>
  <c r="N37" i="2"/>
  <c r="O37" i="2"/>
  <c r="P37" i="2"/>
  <c r="Q37" i="2"/>
  <c r="R37" i="2"/>
  <c r="S37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T54" i="2"/>
  <c r="T53" i="2"/>
  <c r="T52" i="2"/>
  <c r="T51" i="2"/>
  <c r="T50" i="2"/>
  <c r="T49" i="2"/>
  <c r="T44" i="2"/>
  <c r="T43" i="2"/>
  <c r="T42" i="2"/>
  <c r="T41" i="2"/>
  <c r="T40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3" i="2"/>
  <c r="T12" i="2"/>
  <c r="T11" i="2"/>
  <c r="T10" i="2"/>
  <c r="T9" i="2"/>
  <c r="T106" i="1"/>
  <c r="T48" i="2"/>
  <c r="H51" i="1" l="1"/>
  <c r="P51" i="1"/>
  <c r="P104" i="1" s="1"/>
  <c r="P126" i="1" s="1"/>
  <c r="D100" i="1"/>
  <c r="O38" i="2"/>
  <c r="K38" i="2"/>
  <c r="K46" i="2" s="1"/>
  <c r="G38" i="2"/>
  <c r="I51" i="1"/>
  <c r="L100" i="1"/>
  <c r="H38" i="2"/>
  <c r="H46" i="2" s="1"/>
  <c r="E38" i="2"/>
  <c r="E46" i="2" s="1"/>
  <c r="J38" i="2"/>
  <c r="J46" i="2" s="1"/>
  <c r="R38" i="2"/>
  <c r="R46" i="2" s="1"/>
  <c r="E51" i="1"/>
  <c r="M51" i="1"/>
  <c r="L38" i="2"/>
  <c r="L46" i="2" s="1"/>
  <c r="D38" i="2"/>
  <c r="D46" i="2" s="1"/>
  <c r="I38" i="2"/>
  <c r="I46" i="2" s="1"/>
  <c r="Q38" i="2"/>
  <c r="Q46" i="2" s="1"/>
  <c r="H100" i="1"/>
  <c r="H104" i="1" s="1"/>
  <c r="H126" i="1" s="1"/>
  <c r="E100" i="1"/>
  <c r="I100" i="1"/>
  <c r="M100" i="1"/>
  <c r="Q100" i="1"/>
  <c r="D51" i="1"/>
  <c r="L51" i="1"/>
  <c r="L104" i="1" s="1"/>
  <c r="L126" i="1" s="1"/>
  <c r="F51" i="1"/>
  <c r="J51" i="1"/>
  <c r="N51" i="1"/>
  <c r="R51" i="1"/>
  <c r="C51" i="1"/>
  <c r="G51" i="1"/>
  <c r="K51" i="1"/>
  <c r="O51" i="1"/>
  <c r="O104" i="1" s="1"/>
  <c r="O126" i="1" s="1"/>
  <c r="S51" i="1"/>
  <c r="C100" i="1"/>
  <c r="G100" i="1"/>
  <c r="K100" i="1"/>
  <c r="K104" i="1" s="1"/>
  <c r="K126" i="1" s="1"/>
  <c r="O100" i="1"/>
  <c r="S100" i="1"/>
  <c r="F100" i="1"/>
  <c r="J100" i="1"/>
  <c r="N100" i="1"/>
  <c r="R100" i="1"/>
  <c r="M104" i="1"/>
  <c r="M126" i="1" s="1"/>
  <c r="Q104" i="1"/>
  <c r="Q126" i="1" s="1"/>
  <c r="M46" i="2"/>
  <c r="N38" i="2"/>
  <c r="N46" i="2" s="1"/>
  <c r="F38" i="2"/>
  <c r="F46" i="2" s="1"/>
  <c r="S38" i="2"/>
  <c r="S46" i="2" s="1"/>
  <c r="G46" i="2"/>
  <c r="O46" i="2"/>
  <c r="I104" i="1" l="1"/>
  <c r="I126" i="1" s="1"/>
  <c r="D104" i="1"/>
  <c r="D126" i="1" s="1"/>
  <c r="E104" i="1"/>
  <c r="E126" i="1" s="1"/>
  <c r="R104" i="1"/>
  <c r="R126" i="1" s="1"/>
  <c r="N104" i="1"/>
  <c r="N126" i="1" s="1"/>
  <c r="F104" i="1"/>
  <c r="F126" i="1" s="1"/>
  <c r="G104" i="1"/>
  <c r="G126" i="1" s="1"/>
  <c r="J104" i="1"/>
  <c r="J126" i="1" s="1"/>
  <c r="S104" i="1"/>
  <c r="S126" i="1" s="1"/>
  <c r="C104" i="1"/>
  <c r="C126" i="1" s="1"/>
  <c r="T125" i="1" l="1"/>
  <c r="T111" i="1"/>
  <c r="T102" i="1"/>
  <c r="T103" i="1" s="1"/>
  <c r="T98" i="1"/>
  <c r="T97" i="1"/>
  <c r="T96" i="1"/>
  <c r="T95" i="1"/>
  <c r="T94" i="1"/>
  <c r="T67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4" i="1"/>
  <c r="T63" i="1"/>
  <c r="T62" i="1"/>
  <c r="T59" i="1"/>
  <c r="T58" i="1"/>
  <c r="T57" i="1"/>
  <c r="T56" i="1"/>
  <c r="T55" i="1"/>
  <c r="T54" i="1"/>
  <c r="T49" i="1"/>
  <c r="T48" i="1"/>
  <c r="T47" i="1"/>
  <c r="T46" i="1"/>
  <c r="T45" i="1"/>
  <c r="T44" i="1"/>
  <c r="T41" i="1"/>
  <c r="T40" i="1"/>
  <c r="T39" i="1"/>
  <c r="T38" i="1"/>
  <c r="T37" i="1"/>
  <c r="T36" i="1"/>
  <c r="T35" i="1"/>
  <c r="T34" i="1"/>
  <c r="T33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3" i="1"/>
  <c r="T12" i="1"/>
  <c r="T14" i="1" s="1"/>
  <c r="T9" i="1"/>
  <c r="T10" i="1" s="1"/>
  <c r="S56" i="2"/>
  <c r="S57" i="2" s="1"/>
  <c r="R56" i="2"/>
  <c r="R57" i="2" s="1"/>
  <c r="Q56" i="2"/>
  <c r="Q57" i="2" s="1"/>
  <c r="P56" i="2"/>
  <c r="P57" i="2" s="1"/>
  <c r="O56" i="2"/>
  <c r="O57" i="2" s="1"/>
  <c r="N56" i="2"/>
  <c r="N57" i="2" s="1"/>
  <c r="M56" i="2"/>
  <c r="M57" i="2" s="1"/>
  <c r="L56" i="2"/>
  <c r="L57" i="2" s="1"/>
  <c r="K56" i="2"/>
  <c r="K57" i="2" s="1"/>
  <c r="J56" i="2"/>
  <c r="J57" i="2" s="1"/>
  <c r="I56" i="2"/>
  <c r="I57" i="2" s="1"/>
  <c r="H56" i="2"/>
  <c r="H57" i="2" s="1"/>
  <c r="G56" i="2"/>
  <c r="G57" i="2" s="1"/>
  <c r="F56" i="2"/>
  <c r="F57" i="2" s="1"/>
  <c r="E56" i="2"/>
  <c r="E57" i="2" s="1"/>
  <c r="D56" i="2"/>
  <c r="D57" i="2" s="1"/>
  <c r="T37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T45" i="2"/>
  <c r="T36" i="2"/>
  <c r="T33" i="2"/>
  <c r="T34" i="2" s="1"/>
  <c r="T31" i="2"/>
  <c r="T8" i="2"/>
  <c r="T14" i="2" s="1"/>
  <c r="T65" i="1" l="1"/>
  <c r="T99" i="1"/>
  <c r="T31" i="1"/>
  <c r="T50" i="1"/>
  <c r="T60" i="1"/>
  <c r="T38" i="2"/>
  <c r="T46" i="2" s="1"/>
  <c r="T55" i="2"/>
  <c r="T42" i="1"/>
  <c r="T92" i="1"/>
  <c r="C14" i="2"/>
  <c r="C38" i="2" s="1"/>
  <c r="C46" i="2" s="1"/>
  <c r="C56" i="2" s="1"/>
  <c r="C57" i="2" s="1"/>
  <c r="T100" i="1" l="1"/>
  <c r="T51" i="1"/>
  <c r="T56" i="2"/>
  <c r="T104" i="1" l="1"/>
  <c r="T126" i="1" l="1"/>
  <c r="T57" i="2" s="1"/>
</calcChain>
</file>

<file path=xl/sharedStrings.xml><?xml version="1.0" encoding="utf-8"?>
<sst xmlns="http://schemas.openxmlformats.org/spreadsheetml/2006/main" count="610" uniqueCount="218">
  <si>
    <t xml:space="preserve">رديف بودجه اي </t>
  </si>
  <si>
    <t>شرح بودجه مصارف سال 1402</t>
  </si>
  <si>
    <t>اروميه</t>
  </si>
  <si>
    <t>مهاباد</t>
  </si>
  <si>
    <t>خوي</t>
  </si>
  <si>
    <t>بوكان</t>
  </si>
  <si>
    <t>مياندوآب</t>
  </si>
  <si>
    <t>سلماس</t>
  </si>
  <si>
    <t>چايپاره</t>
  </si>
  <si>
    <t>ماكو</t>
  </si>
  <si>
    <t>شوط</t>
  </si>
  <si>
    <t>پلدشت</t>
  </si>
  <si>
    <t>چالدران</t>
  </si>
  <si>
    <t>اشنويه</t>
  </si>
  <si>
    <t>پيرانشهر</t>
  </si>
  <si>
    <t xml:space="preserve">نقده </t>
  </si>
  <si>
    <t>سردشت</t>
  </si>
  <si>
    <t>شاهين دژ</t>
  </si>
  <si>
    <t>تكاب</t>
  </si>
  <si>
    <t>جمع كل استان</t>
  </si>
  <si>
    <t>مصارف</t>
  </si>
  <si>
    <t>پيشنهادي 1402</t>
  </si>
  <si>
    <t>فصل اول هزينه هاي جاري:</t>
  </si>
  <si>
    <t>فصل اول -1 هزينه هاي گروههاي تخصصي وهيئت مديره و کارکنان</t>
  </si>
  <si>
    <t>فصل اول-1-1 امورتخصصي رشته هاي هفتگانه يا کميسيونهاي مربوطه</t>
  </si>
  <si>
    <t>كارگروه تخصصي رشته هاي 7 گانه</t>
  </si>
  <si>
    <t>جمع</t>
  </si>
  <si>
    <t>فصل اول-1-2کميسيونها</t>
  </si>
  <si>
    <t>کميسيون مالي و معاملاتي</t>
  </si>
  <si>
    <t>کميسيون هدايت و ارزيابي کارشناسان ماده 27</t>
  </si>
  <si>
    <t>فصل اول-1-3 کميته ها و ساير کارگروهها</t>
  </si>
  <si>
    <t>کميته شهرستانها</t>
  </si>
  <si>
    <t>کميته آموزش</t>
  </si>
  <si>
    <t>*کارگروه ترویج و پايش اخلاق حرفه اي و نظام پيشنهادات</t>
  </si>
  <si>
    <t>کميته رفاه و ورزش</t>
  </si>
  <si>
    <t>کميته ايمني و گود برداري و ژئو تكنيك</t>
  </si>
  <si>
    <t>کميته استخدام</t>
  </si>
  <si>
    <t xml:space="preserve">کميته گاز </t>
  </si>
  <si>
    <t>کميته داوري</t>
  </si>
  <si>
    <t>کميته بانوان</t>
  </si>
  <si>
    <t>كميته سازندگان</t>
  </si>
  <si>
    <t>کميته انرژي و استاندارد مصالح</t>
  </si>
  <si>
    <t>کميته حمايت حقوقي از اعضا</t>
  </si>
  <si>
    <t>کميته  خدمات مهندسي شهرستانها</t>
  </si>
  <si>
    <t>کميته ايثارگران</t>
  </si>
  <si>
    <t>ساير جلسات داخل سازمان و خارج سازمان</t>
  </si>
  <si>
    <t>فصل اول-1-5 مديريتي و ارکان سازمان</t>
  </si>
  <si>
    <t>حق الجلسات اعضاي هيئت مديره وهيئت رئيسه  (به جز رئیس وخزانه دار)</t>
  </si>
  <si>
    <t>حقوق مزایای رياست سازمان</t>
  </si>
  <si>
    <t>حق الزحمه خزانه دار سازمان</t>
  </si>
  <si>
    <t>حق الزحمه رئیس شوراي انتظامي استان وحق الجلسات اعضای شورا</t>
  </si>
  <si>
    <t xml:space="preserve">پاداش بازرسان (بند ج ماده 57 آيين نامه اجرايي) </t>
  </si>
  <si>
    <t>حق الزحمه هيئت رئيسه و عوامل خزانه  داري دفاتر نمايندگي</t>
  </si>
  <si>
    <t xml:space="preserve">حق الزحمه مشاوران ( حقوقي - مالياتي - بيمه و....) </t>
  </si>
  <si>
    <t xml:space="preserve">حق ماموريت اعضاي هيئت مديره وارکان سازمان </t>
  </si>
  <si>
    <t>حق ماموريت هئيت رئيسه دفتر نمايندگي</t>
  </si>
  <si>
    <t>فصل اول-1-6 حقوق و مزاياي کارکنان</t>
  </si>
  <si>
    <t>حقوق و مزاياي کارکنان سازمان</t>
  </si>
  <si>
    <t>حق بيمه تامين اجتماعي سهم کارفرما جهت کارکنان</t>
  </si>
  <si>
    <t xml:space="preserve"> عيدي و پاداش کارکنان</t>
  </si>
  <si>
    <t>پاداش غيرنقدي کارکنان</t>
  </si>
  <si>
    <t>مزاياي پايان خدمت کارکنان سازمان طبق قانون کار</t>
  </si>
  <si>
    <t>حق  ماموريت کارکنان</t>
  </si>
  <si>
    <t>جمع فصل اول-1</t>
  </si>
  <si>
    <t>فصل اول -2 هزينه هاي اداري وعمومي</t>
  </si>
  <si>
    <t>فصل اول -2-1خدمات تخصصي و کنترلي</t>
  </si>
  <si>
    <t>حق الزحمه کنترل نقشه</t>
  </si>
  <si>
    <t>حق الزحمه نظارت مضاعف مهندسين ناظر</t>
  </si>
  <si>
    <t>حق الزحمه کارشناسان ماده 27 (ارجاع پرونده از طرف سازمان )</t>
  </si>
  <si>
    <t>ساير هزينه هاي کارشناسي</t>
  </si>
  <si>
    <t>حق الزحمه نظارت مضاعف سازندگان مسکن،ژئوتکنیک وتفاهم نامه ها</t>
  </si>
  <si>
    <t xml:space="preserve">خدمات آزمايشگاهي </t>
  </si>
  <si>
    <t>فصل اول-2-2 امور حقوقي و داوري</t>
  </si>
  <si>
    <t xml:space="preserve">پرونده هاي حقوقي سازمان </t>
  </si>
  <si>
    <t>مرکز داوري سازمان نظام مهندسي استان</t>
  </si>
  <si>
    <t>هزینه حمایت حقوقي از اعضا</t>
  </si>
  <si>
    <t xml:space="preserve"> فصل اول - 2-3  هزينه هاي اداري وپشتيباني</t>
  </si>
  <si>
    <t>هزينه برگزاري مراسم وهمايش ها وهيات عمومي</t>
  </si>
  <si>
    <t>هزينه حق الزحمه حسابرسي صورتهاي مالي سالانه</t>
  </si>
  <si>
    <t xml:space="preserve">روابط عمومي و نشريات و امور رسانه اي </t>
  </si>
  <si>
    <t>هزينه برگزاري دوره هاي آموزش تخصصي مهندسين</t>
  </si>
  <si>
    <t>هزينه هاي پژوهشي</t>
  </si>
  <si>
    <t xml:space="preserve"> امور پذيرايي وتشريفات</t>
  </si>
  <si>
    <t xml:space="preserve">هزينه آب و برق و گاز </t>
  </si>
  <si>
    <t>هزينه هاي آگهي واطلاع رساني وپيامک و تلفن واينترنت</t>
  </si>
  <si>
    <t>هزينه مراسلات پستي</t>
  </si>
  <si>
    <t xml:space="preserve">عوارض سالانه شهرداري ساختمان ها وخودروهای سازمان </t>
  </si>
  <si>
    <t>هزينه چاپ و تکثير اداري</t>
  </si>
  <si>
    <t>هزينه هاي تعمير و نگهداري دارائيهاي ثابت</t>
  </si>
  <si>
    <t>هزينه هاي نگهداري وپشتيباني نرم افزار ها وسخت افزارها واينترانت</t>
  </si>
  <si>
    <t>هزينه سفر واقامت واياب وذهاب وبليط</t>
  </si>
  <si>
    <t>هزينه اجاره ساختمان</t>
  </si>
  <si>
    <t>بيمه مسئوليت مسئولين اجرايي سازمان</t>
  </si>
  <si>
    <t>بيمه حوادث و مسئوليت ( آتش سوزي و ..... )</t>
  </si>
  <si>
    <t xml:space="preserve">بيمه مسئوليت مهندسين </t>
  </si>
  <si>
    <t>هزينه نوشت افزار و ملزومات مصرفي</t>
  </si>
  <si>
    <t>هزينه هاي مالي(کارمزد بانکي، بهره وام و....)</t>
  </si>
  <si>
    <t>هزينه هاي ديون وتعهدات سنواتي</t>
  </si>
  <si>
    <t xml:space="preserve">هزينه برگزاري انتخابات </t>
  </si>
  <si>
    <t>هزينه سرانه سالانه سازمان در شوراي مرکزي</t>
  </si>
  <si>
    <t xml:space="preserve">ساير هزينه هاي متفرقه اداري </t>
  </si>
  <si>
    <t xml:space="preserve">فصل اول 2-4    رفاهي و ورزشي </t>
  </si>
  <si>
    <t xml:space="preserve">امور فرهنگي و رفاهي و ورزشي اعضا </t>
  </si>
  <si>
    <t xml:space="preserve">هديه ازدواج اعضا </t>
  </si>
  <si>
    <t>هديه دانش آموزان ممتاز</t>
  </si>
  <si>
    <t>چاپ سررسيد</t>
  </si>
  <si>
    <t>برگزاري و بزرگداشت روز مهندس ومناسبت های خاص</t>
  </si>
  <si>
    <t>جمع فصل اول-2</t>
  </si>
  <si>
    <t>فصل اول-3  هزينه هاي بلاعوض وتشويقي</t>
  </si>
  <si>
    <t>کمک بلاعوض به نهادهاي مردمي وگروههاي اجتماعي واعضاي سازمان وبيماريهاي صعب العلاج</t>
  </si>
  <si>
    <t>جمع کل هزينه هاي جاري</t>
  </si>
  <si>
    <t>فصل دوم:  هزينه هاي سرمايه اي</t>
  </si>
  <si>
    <t>خريد زمين وخريد ،مطالعات وتهيه طرحهاي مهندسي ، ساخت ،توسعه و تجهیز  ساختمان هاي سازمان(اداری،فرهنگی وورزشی و..)</t>
  </si>
  <si>
    <t>خريد امتياز و حق الامتياز ( برق تلفن )</t>
  </si>
  <si>
    <t>خريد لوازم و تجهيزات اداري و رايانه اي</t>
  </si>
  <si>
    <t xml:space="preserve">خريد وسايط نقليه </t>
  </si>
  <si>
    <t>توسعه نظام جامع الکترونیک</t>
  </si>
  <si>
    <t xml:space="preserve">جمع هزينه هاي سرمايه اي </t>
  </si>
  <si>
    <t>فصل سوم :ساير مصارف</t>
  </si>
  <si>
    <t>سهم دفاتر نمايندگي از هزينه هاي مشترک سازمان استان</t>
  </si>
  <si>
    <t>هزينه استهلاک داراييهاي ثابت مشهود (ساختمان،اثاثيه،....)</t>
  </si>
  <si>
    <t>بازپرداخت اقساط تسهيلات دريافتي(اقساط يکسال)</t>
  </si>
  <si>
    <t>پرداخت وجوه سپرده رهن براي اجاره ساختمان</t>
  </si>
  <si>
    <t>حقوق ومزاياي کارکنان ماده 35</t>
  </si>
  <si>
    <t>بيمه 23% سهم کارفرما کارکنان ماده 35</t>
  </si>
  <si>
    <t xml:space="preserve">عيدي وپاداش کارکنان ماده 35 </t>
  </si>
  <si>
    <t>بازخريد سنوات کارکنان ماده35</t>
  </si>
  <si>
    <t>پرداخت تسهيلات به کارکنان سازمان</t>
  </si>
  <si>
    <t>خريد کتاب جهت فروش به اعضا</t>
  </si>
  <si>
    <t>انتقال به حساب مازاد انباشته</t>
  </si>
  <si>
    <t xml:space="preserve">پيش بيني ماليات عملکرد شناسنامه فني وملکي </t>
  </si>
  <si>
    <t>جمع ساير مصارف</t>
  </si>
  <si>
    <t>جمع مصارف</t>
  </si>
  <si>
    <t xml:space="preserve"> در صورت تغيير در ميزان نقشه هاي ورودي ومتراژ آن امکان تغيير در ميزان درآمد وهزينه هاي آن اعم از کنترل نقشه ،شناسنامه فني وملکي ونظارت مضاعف وجود دارد.</t>
  </si>
  <si>
    <t>رديف بودجه اي مديريتي وارکان سازمان براساس نظام نامه ابلاغي شوراي مرکزي  به شماره نامه 37216 /س ن مورخ 99/10/16 ومصوبه هيات مديره  ، براي رياست سازمان ،خزانه دارواعضاي هيات رييسه واعضاي هيات مديره محاسبه شده وبه تناسب آن براساس مصوبه هيات مديره براي بازرسان وشوراي انتظامي در نظر گرفته شده است.</t>
  </si>
  <si>
    <t>مجوز فروش محل سابق برخي دفاتر نمايندگي شهرستانها و تكميل كارهاي باقيمانده محل جديد دفتر نمايندگي</t>
  </si>
  <si>
    <t>وجوه حاصل از صدور شناسنامه فني و ملكي تا قبل از راي ديوان ( هيات عمومي مي باشد)</t>
  </si>
  <si>
    <t>رديف بودجه اي</t>
  </si>
  <si>
    <t>شرح بودجه   دريافتي هاي سال1402</t>
  </si>
  <si>
    <t>منابع دريافتي</t>
  </si>
  <si>
    <t xml:space="preserve">فصل اول  منابع دريافتي مطابق بند (د)ماده9و 37قانون نظام مهندسي </t>
  </si>
  <si>
    <t xml:space="preserve">فصل اول -1  حق عضويت اعضاي حقيقي وحقوقي وحق وروديه </t>
  </si>
  <si>
    <t xml:space="preserve"> وروديه اشخاص حقيقي جديد</t>
  </si>
  <si>
    <t>حق عضويت اشخاص حقيقي جديد</t>
  </si>
  <si>
    <t>حق عضويت اشخاص حقيقي قبلي</t>
  </si>
  <si>
    <t>وروديه اشخاص حقوقي جديد</t>
  </si>
  <si>
    <t>حق عضويت اشخاص حقوقي جديد</t>
  </si>
  <si>
    <t xml:space="preserve">حق عضويت اشخاص حقوقي قبلي </t>
  </si>
  <si>
    <t>حق الزحمه ارائه خدمات فنی طراحی</t>
  </si>
  <si>
    <t>حق الزحمه ارائه خدمات فنی اجرا</t>
  </si>
  <si>
    <t>ژئوتکنيک</t>
  </si>
  <si>
    <t>انطباق اراضي</t>
  </si>
  <si>
    <t>دريافتي بابت کارشناسي ماده 27</t>
  </si>
  <si>
    <t xml:space="preserve">خدمات آزمايشگاهي بتن </t>
  </si>
  <si>
    <t>آزمايشگاه کشش ميلگرد</t>
  </si>
  <si>
    <t>مجريان بازرسي گاز</t>
  </si>
  <si>
    <t>طراحي لوله کشي گاز</t>
  </si>
  <si>
    <t xml:space="preserve">مجريان ارت </t>
  </si>
  <si>
    <t>فصل اول -3 وجوه حاصل از صدور شناسنامه فني وملکي</t>
  </si>
  <si>
    <t>وجوه حاصل از صدور شناسنامه فني وملکي</t>
  </si>
  <si>
    <t>فصل اول -4 آزمون وآموزش دوره هاي تخصصي اعضاي سازمان</t>
  </si>
  <si>
    <t>آزمون و دوره هاي آموزشي و .....</t>
  </si>
  <si>
    <t>جمع  فصل اول</t>
  </si>
  <si>
    <t>فصل دوم:  ساير دريافتي ها</t>
  </si>
  <si>
    <t>سود حاصل از سپرده گذاري نزد بانکها</t>
  </si>
  <si>
    <t>دريافتي حاصل از فروش کتابهاي تخصصي ونشريات</t>
  </si>
  <si>
    <t xml:space="preserve">دريافتي حاصل از واگذاري ،فروش محل واجاره ساختمان واثاثيه </t>
  </si>
  <si>
    <t>سهم استان از دريافتي هاي دفاتر نمايندگي</t>
  </si>
  <si>
    <t>ساير دريافتي ها</t>
  </si>
  <si>
    <t>جمع  فصل دوم</t>
  </si>
  <si>
    <t>جمع منابع دريافتني</t>
  </si>
  <si>
    <t>فصل سوم:  سايرمنابع تامين اعتبار</t>
  </si>
  <si>
    <t>ذخيره استهلاک داراييهاي  ثابت مشهود(ساختمانها،اثاثيه ،اتومبيلهاو...)</t>
  </si>
  <si>
    <t>تسهيلات دريافتي از بانکهاي عامل</t>
  </si>
  <si>
    <t>پرداختيهاي وزارت راه وشهرسازي از بابت هزينه هاي ماده 35</t>
  </si>
  <si>
    <t>پرداختيهاي وزارت راه وشهرسازي از بابت هزينه هاي ماده 39</t>
  </si>
  <si>
    <t>اقساط دريافتي از کارکنان از محل تسهيلات پرداختي (يکساله)</t>
  </si>
  <si>
    <t xml:space="preserve">برداشت از حساب مازاد انباشته سنواتي </t>
  </si>
  <si>
    <t>كمك هاي بلاعوض</t>
  </si>
  <si>
    <t>جمع فصل سوم</t>
  </si>
  <si>
    <t>جمع کل منابع درآمد</t>
  </si>
  <si>
    <t>رديف بودجه اي مديريتي وارکان سازمان براساس نظام نامه ابلاغي شوراي مرکزي  به شماره نامه 37216 /س ن مورخ 99/10/16 ومصوبه هیات مدیره ،  براي رياست سازمان ،خزانه دارواعضاي هيات رييسه واعضاي هيات مديره محاسبه شده وبه تناسب آن براساس مصوبه هيات مديره براي بازرسان وشوراي انتظامي در نظر گرفته شده است.</t>
  </si>
  <si>
    <t>سازمان نظام مهندسي ساختمان استان آذربایجان غربی</t>
  </si>
  <si>
    <t>شرح بودجه   دريافتي هاي سال1402(ارقام به ريال مي باشد)</t>
  </si>
  <si>
    <t xml:space="preserve">بودجه اصلاحي(بالانس) سال 1402 سازمان نظام مهندسي ساختمان استان آذربايجان غربي - بعد از مجمع 1402/02/27 </t>
  </si>
  <si>
    <t>حق الزحمه ارائه خدمات فنی نظارت 5%</t>
  </si>
  <si>
    <t>فصل اول -2 دريافتي سازمان از کنترل خدمات مهندسي مطابق ماده37قانون</t>
  </si>
  <si>
    <t>بازرسي و نظارت برق اماکن 5%</t>
  </si>
  <si>
    <t>بازرسي و نظارت گاز 5%</t>
  </si>
  <si>
    <t>تفکيک آپارتمان 5%</t>
  </si>
  <si>
    <t>( بیمه)7درصد خدمات مهندسي</t>
  </si>
  <si>
    <t>1402/60000000</t>
  </si>
  <si>
    <t>1402/61000000</t>
  </si>
  <si>
    <t>1402/61100000</t>
  </si>
  <si>
    <t>1402/61200000</t>
  </si>
  <si>
    <t>1402/61300000</t>
  </si>
  <si>
    <t>1402/61400000</t>
  </si>
  <si>
    <t>1402/62000000</t>
  </si>
  <si>
    <t>1402/63000000</t>
  </si>
  <si>
    <t>با تصويب مجمع محترم ، به ميزان 7% بین ردیف های فصول تغيير وجابجايي  مجاز گردید.</t>
  </si>
  <si>
    <t>1402/70000000</t>
  </si>
  <si>
    <t>1402/71000000</t>
  </si>
  <si>
    <t>1402/71100000</t>
  </si>
  <si>
    <t>1402/71110000</t>
  </si>
  <si>
    <t>1402/71120000</t>
  </si>
  <si>
    <t>1402/71130000</t>
  </si>
  <si>
    <t>1402/71150000</t>
  </si>
  <si>
    <t>1402/71160000</t>
  </si>
  <si>
    <t>1402/71210000</t>
  </si>
  <si>
    <t>1402/71220000</t>
  </si>
  <si>
    <t>1402/71230000</t>
  </si>
  <si>
    <t>1402/71240000</t>
  </si>
  <si>
    <t>1402/71300000</t>
  </si>
  <si>
    <t>1402/72000000</t>
  </si>
  <si>
    <t>1402/73000000</t>
  </si>
  <si>
    <t xml:space="preserve">  در صورت تصويب مجمع محترم ، به ميزان 7% تغيير وجابجايي در بين رديف های فصل ها پيشنهاد ميگردد.</t>
  </si>
  <si>
    <t>درخصوص خريد(از مراکز دولتی- مطابق صورتجلسه ) و احداث زمين و مستحدثات دفاتر نمايندگي و مركز استان براساس درآمد هر دفتر در صورت تصويب مجمع اقدام و در صورت افزايش در كل رديف ها جابجا گردد.</t>
  </si>
  <si>
    <t>بيمه مسئوليت رئيس سازمان و اعضای هیات مدیره و مدیران دفاتر نمایندگی شهرستان ها و هیات رییسه مجامع عمومی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</si>
</sst>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_-* #,##0\-;_-* &quot;-&quot;??_-;_-@_-"/>
    <numFmt numFmtId="165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24"/>
      <color theme="1"/>
      <name val="B Nazanin"/>
      <charset val="178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name val="B Nazanin"/>
      <charset val="178"/>
    </font>
    <font>
      <b/>
      <sz val="28"/>
      <color theme="1"/>
      <name val="B Nazanin"/>
      <charset val="178"/>
    </font>
    <font>
      <b/>
      <sz val="26"/>
      <name val="B Nazanin"/>
      <charset val="178"/>
    </font>
    <font>
      <sz val="36"/>
      <color theme="1"/>
      <name val="B Nazanin"/>
      <charset val="178"/>
    </font>
    <font>
      <sz val="26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1"/>
      <name val="B Nazanin"/>
      <charset val="178"/>
    </font>
    <font>
      <sz val="2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1" applyFont="1"/>
    <xf numFmtId="0" fontId="3" fillId="0" borderId="0" xfId="1" applyFont="1"/>
    <xf numFmtId="3" fontId="2" fillId="0" borderId="0" xfId="1" applyNumberFormat="1" applyFont="1"/>
    <xf numFmtId="0" fontId="4" fillId="0" borderId="0" xfId="2" applyFont="1" applyAlignment="1">
      <alignment horizontal="center" vertical="center"/>
    </xf>
    <xf numFmtId="0" fontId="5" fillId="0" borderId="0" xfId="2" applyFont="1"/>
    <xf numFmtId="0" fontId="6" fillId="0" borderId="0" xfId="2" applyFont="1"/>
    <xf numFmtId="3" fontId="5" fillId="0" borderId="0" xfId="2" applyNumberFormat="1" applyFont="1"/>
    <xf numFmtId="164" fontId="4" fillId="0" borderId="0" xfId="3" applyNumberFormat="1" applyFont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0" fontId="7" fillId="0" borderId="0" xfId="2" applyFont="1"/>
    <xf numFmtId="0" fontId="1" fillId="0" borderId="0" xfId="2"/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vertical="center"/>
    </xf>
    <xf numFmtId="1" fontId="9" fillId="2" borderId="7" xfId="1" applyNumberFormat="1" applyFont="1" applyFill="1" applyBorder="1" applyAlignment="1">
      <alignment horizontal="center" vertical="center"/>
    </xf>
    <xf numFmtId="3" fontId="9" fillId="2" borderId="8" xfId="1" applyNumberFormat="1" applyFont="1" applyFill="1" applyBorder="1" applyAlignment="1">
      <alignment horizontal="right" vertical="center"/>
    </xf>
    <xf numFmtId="3" fontId="9" fillId="2" borderId="8" xfId="1" applyNumberFormat="1" applyFont="1" applyFill="1" applyBorder="1" applyAlignment="1">
      <alignment horizontal="center" vertical="center"/>
    </xf>
    <xf numFmtId="3" fontId="9" fillId="2" borderId="9" xfId="1" applyNumberFormat="1" applyFont="1" applyFill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3" fontId="9" fillId="0" borderId="11" xfId="1" applyNumberFormat="1" applyFont="1" applyBorder="1" applyAlignment="1">
      <alignment horizontal="right" vertical="center"/>
    </xf>
    <xf numFmtId="3" fontId="9" fillId="0" borderId="11" xfId="1" applyNumberFormat="1" applyFont="1" applyBorder="1" applyAlignment="1">
      <alignment horizontal="center" vertical="center"/>
    </xf>
    <xf numFmtId="3" fontId="9" fillId="0" borderId="13" xfId="1" applyNumberFormat="1" applyFont="1" applyBorder="1" applyAlignment="1">
      <alignment horizontal="center" vertical="center"/>
    </xf>
    <xf numFmtId="3" fontId="9" fillId="0" borderId="11" xfId="1" applyNumberFormat="1" applyFont="1" applyBorder="1" applyAlignment="1">
      <alignment horizontal="right" vertical="center" wrapText="1"/>
    </xf>
    <xf numFmtId="1" fontId="9" fillId="2" borderId="10" xfId="1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right" vertical="center" wrapText="1"/>
    </xf>
    <xf numFmtId="0" fontId="9" fillId="2" borderId="11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right" vertical="center"/>
    </xf>
    <xf numFmtId="3" fontId="9" fillId="2" borderId="13" xfId="1" applyNumberFormat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3" fontId="9" fillId="0" borderId="11" xfId="1" applyNumberFormat="1" applyFont="1" applyBorder="1" applyAlignment="1">
      <alignment horizontal="center" vertical="center" shrinkToFit="1"/>
    </xf>
    <xf numFmtId="3" fontId="9" fillId="0" borderId="13" xfId="1" applyNumberFormat="1" applyFont="1" applyBorder="1" applyAlignment="1">
      <alignment horizontal="center" vertical="center" shrinkToFit="1"/>
    </xf>
    <xf numFmtId="3" fontId="9" fillId="2" borderId="18" xfId="1" applyNumberFormat="1" applyFont="1" applyFill="1" applyBorder="1" applyAlignment="1">
      <alignment horizontal="center" vertical="center"/>
    </xf>
    <xf numFmtId="3" fontId="9" fillId="2" borderId="19" xfId="1" applyNumberFormat="1" applyFont="1" applyFill="1" applyBorder="1" applyAlignment="1">
      <alignment horizontal="center" vertical="center"/>
    </xf>
    <xf numFmtId="3" fontId="9" fillId="0" borderId="12" xfId="1" applyNumberFormat="1" applyFont="1" applyBorder="1" applyAlignment="1">
      <alignment horizontal="center" vertical="center"/>
    </xf>
    <xf numFmtId="3" fontId="9" fillId="0" borderId="8" xfId="1" applyNumberFormat="1" applyFont="1" applyBorder="1" applyAlignment="1">
      <alignment horizontal="center" vertical="center"/>
    </xf>
    <xf numFmtId="3" fontId="9" fillId="0" borderId="9" xfId="1" applyNumberFormat="1" applyFont="1" applyBorder="1" applyAlignment="1">
      <alignment horizontal="center" vertical="center"/>
    </xf>
    <xf numFmtId="3" fontId="9" fillId="2" borderId="12" xfId="1" applyNumberFormat="1" applyFont="1" applyFill="1" applyBorder="1" applyAlignment="1">
      <alignment horizontal="center" vertical="center"/>
    </xf>
    <xf numFmtId="3" fontId="9" fillId="0" borderId="11" xfId="1" applyNumberFormat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center" vertical="center" wrapText="1"/>
    </xf>
    <xf numFmtId="3" fontId="9" fillId="0" borderId="13" xfId="1" applyNumberFormat="1" applyFont="1" applyBorder="1" applyAlignment="1">
      <alignment horizontal="center" vertical="center" wrapText="1"/>
    </xf>
    <xf numFmtId="3" fontId="9" fillId="3" borderId="18" xfId="1" applyNumberFormat="1" applyFont="1" applyFill="1" applyBorder="1" applyAlignment="1">
      <alignment horizontal="center" vertical="center"/>
    </xf>
    <xf numFmtId="3" fontId="9" fillId="3" borderId="17" xfId="1" applyNumberFormat="1" applyFont="1" applyFill="1" applyBorder="1" applyAlignment="1">
      <alignment horizontal="center" vertical="center"/>
    </xf>
    <xf numFmtId="3" fontId="9" fillId="3" borderId="19" xfId="1" applyNumberFormat="1" applyFont="1" applyFill="1" applyBorder="1" applyAlignment="1">
      <alignment horizontal="center" vertical="center"/>
    </xf>
    <xf numFmtId="3" fontId="9" fillId="3" borderId="18" xfId="1" applyNumberFormat="1" applyFont="1" applyFill="1" applyBorder="1" applyAlignment="1">
      <alignment horizontal="center" vertical="center" shrinkToFit="1"/>
    </xf>
    <xf numFmtId="3" fontId="9" fillId="3" borderId="19" xfId="1" applyNumberFormat="1" applyFont="1" applyFill="1" applyBorder="1" applyAlignment="1">
      <alignment horizontal="center" vertical="center" shrinkToFi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3" fontId="4" fillId="0" borderId="11" xfId="1" applyNumberFormat="1" applyFont="1" applyBorder="1" applyAlignment="1">
      <alignment horizontal="right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3" fontId="9" fillId="0" borderId="15" xfId="1" applyNumberFormat="1" applyFont="1" applyBorder="1" applyAlignment="1">
      <alignment horizontal="center" vertical="center"/>
    </xf>
    <xf numFmtId="3" fontId="9" fillId="0" borderId="14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3" fontId="8" fillId="0" borderId="11" xfId="2" applyNumberFormat="1" applyFont="1" applyBorder="1" applyAlignment="1">
      <alignment horizontal="center" vertical="center"/>
    </xf>
    <xf numFmtId="1" fontId="8" fillId="0" borderId="10" xfId="2" applyNumberFormat="1" applyFont="1" applyBorder="1" applyAlignment="1">
      <alignment horizontal="center" vertical="center"/>
    </xf>
    <xf numFmtId="3" fontId="8" fillId="0" borderId="11" xfId="2" applyNumberFormat="1" applyFont="1" applyBorder="1" applyAlignment="1">
      <alignment horizontal="center" vertical="center" shrinkToFit="1"/>
    </xf>
    <xf numFmtId="3" fontId="8" fillId="0" borderId="11" xfId="2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3" xfId="2" applyFont="1" applyBorder="1" applyAlignment="1">
      <alignment vertical="center"/>
    </xf>
    <xf numFmtId="1" fontId="8" fillId="2" borderId="22" xfId="2" applyNumberFormat="1" applyFont="1" applyFill="1" applyBorder="1" applyAlignment="1">
      <alignment horizontal="center" vertical="center"/>
    </xf>
    <xf numFmtId="3" fontId="8" fillId="2" borderId="22" xfId="2" applyNumberFormat="1" applyFont="1" applyFill="1" applyBorder="1" applyAlignment="1">
      <alignment horizontal="center" vertical="center"/>
    </xf>
    <xf numFmtId="1" fontId="8" fillId="2" borderId="10" xfId="2" applyNumberFormat="1" applyFont="1" applyFill="1" applyBorder="1" applyAlignment="1">
      <alignment horizontal="center" vertical="center"/>
    </xf>
    <xf numFmtId="3" fontId="8" fillId="2" borderId="11" xfId="2" applyNumberFormat="1" applyFont="1" applyFill="1" applyBorder="1" applyAlignment="1">
      <alignment horizontal="center" vertical="center" wrapText="1"/>
    </xf>
    <xf numFmtId="3" fontId="8" fillId="2" borderId="11" xfId="2" applyNumberFormat="1" applyFont="1" applyFill="1" applyBorder="1" applyAlignment="1">
      <alignment horizontal="center" vertical="center"/>
    </xf>
    <xf numFmtId="3" fontId="8" fillId="2" borderId="11" xfId="2" applyNumberFormat="1" applyFont="1" applyFill="1" applyBorder="1" applyAlignment="1">
      <alignment horizontal="center" vertical="center" shrinkToFit="1"/>
    </xf>
    <xf numFmtId="3" fontId="3" fillId="0" borderId="0" xfId="1" applyNumberFormat="1" applyFont="1"/>
    <xf numFmtId="3" fontId="10" fillId="0" borderId="11" xfId="2" applyNumberFormat="1" applyFont="1" applyBorder="1" applyAlignment="1">
      <alignment horizontal="center" vertical="center"/>
    </xf>
    <xf numFmtId="3" fontId="11" fillId="0" borderId="0" xfId="2" applyNumberFormat="1" applyFont="1" applyAlignment="1">
      <alignment horizontal="center" vertical="center"/>
    </xf>
    <xf numFmtId="3" fontId="8" fillId="4" borderId="18" xfId="2" applyNumberFormat="1" applyFont="1" applyFill="1" applyBorder="1" applyAlignment="1">
      <alignment horizontal="center" vertical="center"/>
    </xf>
    <xf numFmtId="3" fontId="8" fillId="4" borderId="18" xfId="2" applyNumberFormat="1" applyFont="1" applyFill="1" applyBorder="1" applyAlignment="1">
      <alignment horizontal="center" vertical="center" shrinkToFit="1"/>
    </xf>
    <xf numFmtId="3" fontId="7" fillId="0" borderId="0" xfId="1" applyNumberFormat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165" fontId="12" fillId="0" borderId="0" xfId="1" applyNumberFormat="1" applyFont="1"/>
    <xf numFmtId="3" fontId="13" fillId="0" borderId="24" xfId="1" applyNumberFormat="1" applyFont="1" applyBorder="1" applyAlignment="1">
      <alignment horizontal="center" vertical="center"/>
    </xf>
    <xf numFmtId="3" fontId="14" fillId="0" borderId="24" xfId="1" applyNumberFormat="1" applyFont="1" applyBorder="1" applyAlignment="1">
      <alignment horizontal="center" vertical="center"/>
    </xf>
    <xf numFmtId="3" fontId="15" fillId="0" borderId="24" xfId="1" applyNumberFormat="1" applyFont="1" applyBorder="1" applyAlignment="1">
      <alignment horizontal="center" vertical="center"/>
    </xf>
    <xf numFmtId="3" fontId="9" fillId="0" borderId="24" xfId="1" applyNumberFormat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3" fontId="9" fillId="0" borderId="10" xfId="1" applyNumberFormat="1" applyFont="1" applyBorder="1" applyAlignment="1">
      <alignment horizontal="center" vertical="center"/>
    </xf>
    <xf numFmtId="3" fontId="9" fillId="0" borderId="11" xfId="1" applyNumberFormat="1" applyFont="1" applyBorder="1" applyAlignment="1">
      <alignment horizontal="center" vertical="center"/>
    </xf>
    <xf numFmtId="3" fontId="9" fillId="3" borderId="16" xfId="1" applyNumberFormat="1" applyFont="1" applyFill="1" applyBorder="1" applyAlignment="1">
      <alignment horizontal="center" vertical="center"/>
    </xf>
    <xf numFmtId="3" fontId="9" fillId="3" borderId="18" xfId="1" applyNumberFormat="1" applyFont="1" applyFill="1" applyBorder="1" applyAlignment="1">
      <alignment horizontal="center" vertical="center"/>
    </xf>
    <xf numFmtId="0" fontId="9" fillId="0" borderId="20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 wrapText="1"/>
    </xf>
    <xf numFmtId="0" fontId="4" fillId="0" borderId="0" xfId="2" applyFont="1" applyAlignment="1">
      <alignment horizontal="right" vertical="center" wrapText="1"/>
    </xf>
    <xf numFmtId="0" fontId="8" fillId="0" borderId="0" xfId="2" applyFont="1" applyAlignment="1">
      <alignment horizontal="center" vertical="center"/>
    </xf>
    <xf numFmtId="3" fontId="8" fillId="0" borderId="10" xfId="2" applyNumberFormat="1" applyFont="1" applyBorder="1" applyAlignment="1">
      <alignment horizontal="center" vertical="center"/>
    </xf>
    <xf numFmtId="3" fontId="8" fillId="0" borderId="11" xfId="2" applyNumberFormat="1" applyFont="1" applyBorder="1" applyAlignment="1">
      <alignment horizontal="center" vertical="center"/>
    </xf>
    <xf numFmtId="3" fontId="8" fillId="4" borderId="16" xfId="2" applyNumberFormat="1" applyFont="1" applyFill="1" applyBorder="1" applyAlignment="1">
      <alignment horizontal="center" vertical="center"/>
    </xf>
    <xf numFmtId="3" fontId="8" fillId="4" borderId="18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right" wrapText="1"/>
    </xf>
    <xf numFmtId="0" fontId="4" fillId="0" borderId="0" xfId="2" applyFont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3"/>
  <sheetViews>
    <sheetView rightToLeft="1" tabSelected="1" zoomScale="46" zoomScaleNormal="46" zoomScaleSheetLayoutView="40" workbookViewId="0">
      <pane xSplit="2" ySplit="5" topLeftCell="O122" activePane="bottomRight" state="frozen"/>
      <selection pane="topRight" activeCell="C1" sqref="C1"/>
      <selection pane="bottomLeft" activeCell="A6" sqref="A6"/>
      <selection pane="bottomRight" activeCell="T137" sqref="T137"/>
    </sheetView>
  </sheetViews>
  <sheetFormatPr defaultColWidth="9.140625" defaultRowHeight="33.75" x14ac:dyDescent="0.5"/>
  <cols>
    <col min="1" max="1" width="33.5703125" style="1" customWidth="1"/>
    <col min="2" max="2" width="130.5703125" style="1" customWidth="1"/>
    <col min="3" max="3" width="40.85546875" style="55" customWidth="1"/>
    <col min="4" max="4" width="37.7109375" style="55" customWidth="1"/>
    <col min="5" max="5" width="37" style="55" customWidth="1"/>
    <col min="6" max="6" width="36.42578125" style="55" customWidth="1"/>
    <col min="7" max="7" width="36.7109375" style="55" customWidth="1"/>
    <col min="8" max="8" width="37.140625" style="55" customWidth="1"/>
    <col min="9" max="9" width="35.7109375" style="55" customWidth="1"/>
    <col min="10" max="10" width="36.7109375" style="55" customWidth="1"/>
    <col min="11" max="11" width="37.140625" style="55" customWidth="1"/>
    <col min="12" max="12" width="35" style="55" customWidth="1"/>
    <col min="13" max="13" width="36.140625" style="55" customWidth="1"/>
    <col min="14" max="14" width="35.140625" style="55" customWidth="1"/>
    <col min="15" max="15" width="37.140625" style="55" customWidth="1"/>
    <col min="16" max="16" width="35.85546875" style="55" customWidth="1"/>
    <col min="17" max="17" width="34.7109375" style="55" customWidth="1"/>
    <col min="18" max="18" width="35" style="55" customWidth="1"/>
    <col min="19" max="19" width="34.42578125" style="55" customWidth="1"/>
    <col min="20" max="20" width="40.5703125" style="55" bestFit="1" customWidth="1"/>
    <col min="21" max="21" width="28.5703125" style="76" customWidth="1"/>
    <col min="22" max="22" width="34.85546875" style="3" bestFit="1" customWidth="1"/>
    <col min="23" max="16384" width="9.140625" style="1"/>
  </cols>
  <sheetData>
    <row r="1" spans="1:22" ht="75" customHeight="1" x14ac:dyDescent="0.5">
      <c r="A1" s="89" t="s">
        <v>182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2" ht="75" customHeight="1" thickBot="1" x14ac:dyDescent="0.55000000000000004">
      <c r="A2" s="90" t="s">
        <v>184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2" ht="75" customHeight="1" thickBot="1" x14ac:dyDescent="0.55000000000000004">
      <c r="A3" s="91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3"/>
    </row>
    <row r="4" spans="1:22" s="2" customFormat="1" ht="60" customHeight="1" thickBot="1" x14ac:dyDescent="0.55000000000000004">
      <c r="A4" s="12" t="s">
        <v>0</v>
      </c>
      <c r="B4" s="13" t="s">
        <v>1</v>
      </c>
      <c r="C4" s="51" t="s">
        <v>2</v>
      </c>
      <c r="D4" s="52" t="s">
        <v>3</v>
      </c>
      <c r="E4" s="51" t="s">
        <v>4</v>
      </c>
      <c r="F4" s="52" t="s">
        <v>5</v>
      </c>
      <c r="G4" s="52" t="s">
        <v>6</v>
      </c>
      <c r="H4" s="51" t="s">
        <v>7</v>
      </c>
      <c r="I4" s="51" t="s">
        <v>8</v>
      </c>
      <c r="J4" s="51" t="s">
        <v>9</v>
      </c>
      <c r="K4" s="51" t="s">
        <v>10</v>
      </c>
      <c r="L4" s="51" t="s">
        <v>11</v>
      </c>
      <c r="M4" s="51" t="s">
        <v>12</v>
      </c>
      <c r="N4" s="51" t="s">
        <v>13</v>
      </c>
      <c r="O4" s="52" t="s">
        <v>14</v>
      </c>
      <c r="P4" s="51" t="s">
        <v>15</v>
      </c>
      <c r="Q4" s="51" t="s">
        <v>16</v>
      </c>
      <c r="R4" s="52" t="s">
        <v>17</v>
      </c>
      <c r="S4" s="51" t="s">
        <v>18</v>
      </c>
      <c r="T4" s="51" t="s">
        <v>19</v>
      </c>
      <c r="U4" s="77"/>
      <c r="V4" s="71"/>
    </row>
    <row r="5" spans="1:22" s="2" customFormat="1" ht="60" customHeight="1" x14ac:dyDescent="0.5">
      <c r="A5" s="14" t="s">
        <v>200</v>
      </c>
      <c r="B5" s="15" t="s">
        <v>20</v>
      </c>
      <c r="C5" s="16" t="s">
        <v>21</v>
      </c>
      <c r="D5" s="17" t="s">
        <v>21</v>
      </c>
      <c r="E5" s="16" t="s">
        <v>21</v>
      </c>
      <c r="F5" s="17" t="s">
        <v>21</v>
      </c>
      <c r="G5" s="17" t="s">
        <v>21</v>
      </c>
      <c r="H5" s="16" t="s">
        <v>21</v>
      </c>
      <c r="I5" s="16" t="s">
        <v>21</v>
      </c>
      <c r="J5" s="16" t="s">
        <v>21</v>
      </c>
      <c r="K5" s="16" t="s">
        <v>21</v>
      </c>
      <c r="L5" s="16" t="s">
        <v>21</v>
      </c>
      <c r="M5" s="16" t="s">
        <v>21</v>
      </c>
      <c r="N5" s="16" t="s">
        <v>21</v>
      </c>
      <c r="O5" s="17"/>
      <c r="P5" s="16" t="s">
        <v>21</v>
      </c>
      <c r="Q5" s="16" t="s">
        <v>21</v>
      </c>
      <c r="R5" s="17" t="s">
        <v>21</v>
      </c>
      <c r="S5" s="16" t="s">
        <v>21</v>
      </c>
      <c r="T5" s="16" t="s">
        <v>21</v>
      </c>
      <c r="U5" s="77"/>
      <c r="V5" s="71"/>
    </row>
    <row r="6" spans="1:22" s="2" customFormat="1" ht="60" customHeight="1" x14ac:dyDescent="0.5">
      <c r="A6" s="18" t="s">
        <v>201</v>
      </c>
      <c r="B6" s="19" t="s">
        <v>22</v>
      </c>
      <c r="C6" s="20"/>
      <c r="D6" s="21"/>
      <c r="E6" s="20"/>
      <c r="F6" s="21"/>
      <c r="G6" s="21"/>
      <c r="H6" s="20"/>
      <c r="I6" s="20"/>
      <c r="J6" s="20"/>
      <c r="K6" s="20"/>
      <c r="L6" s="20"/>
      <c r="M6" s="20"/>
      <c r="N6" s="20"/>
      <c r="O6" s="21"/>
      <c r="P6" s="20"/>
      <c r="Q6" s="20"/>
      <c r="R6" s="21"/>
      <c r="S6" s="20"/>
      <c r="T6" s="20"/>
      <c r="U6" s="79"/>
      <c r="V6" s="71"/>
    </row>
    <row r="7" spans="1:22" s="2" customFormat="1" ht="60" customHeight="1" x14ac:dyDescent="0.5">
      <c r="A7" s="18" t="s">
        <v>202</v>
      </c>
      <c r="B7" s="22" t="s">
        <v>23</v>
      </c>
      <c r="C7" s="20"/>
      <c r="D7" s="21"/>
      <c r="E7" s="20"/>
      <c r="F7" s="21"/>
      <c r="G7" s="21"/>
      <c r="H7" s="20"/>
      <c r="I7" s="20"/>
      <c r="J7" s="20"/>
      <c r="K7" s="20"/>
      <c r="L7" s="20"/>
      <c r="M7" s="20"/>
      <c r="N7" s="20"/>
      <c r="O7" s="21"/>
      <c r="P7" s="20"/>
      <c r="Q7" s="20"/>
      <c r="R7" s="21"/>
      <c r="S7" s="20"/>
      <c r="T7" s="20"/>
      <c r="U7" s="79"/>
      <c r="V7" s="71"/>
    </row>
    <row r="8" spans="1:22" s="2" customFormat="1" ht="60" customHeight="1" x14ac:dyDescent="0.5">
      <c r="A8" s="23" t="s">
        <v>203</v>
      </c>
      <c r="B8" s="24" t="s">
        <v>24</v>
      </c>
      <c r="C8" s="25" t="s">
        <v>21</v>
      </c>
      <c r="D8" s="26" t="s">
        <v>21</v>
      </c>
      <c r="E8" s="25" t="s">
        <v>21</v>
      </c>
      <c r="F8" s="26" t="s">
        <v>21</v>
      </c>
      <c r="G8" s="26" t="s">
        <v>21</v>
      </c>
      <c r="H8" s="25" t="s">
        <v>21</v>
      </c>
      <c r="I8" s="25" t="s">
        <v>21</v>
      </c>
      <c r="J8" s="25" t="s">
        <v>21</v>
      </c>
      <c r="K8" s="25" t="s">
        <v>21</v>
      </c>
      <c r="L8" s="25" t="s">
        <v>21</v>
      </c>
      <c r="M8" s="25" t="s">
        <v>21</v>
      </c>
      <c r="N8" s="25" t="s">
        <v>21</v>
      </c>
      <c r="O8" s="26" t="s">
        <v>21</v>
      </c>
      <c r="P8" s="25" t="s">
        <v>21</v>
      </c>
      <c r="Q8" s="25" t="s">
        <v>21</v>
      </c>
      <c r="R8" s="26" t="s">
        <v>21</v>
      </c>
      <c r="S8" s="25" t="s">
        <v>21</v>
      </c>
      <c r="T8" s="27" t="s">
        <v>21</v>
      </c>
      <c r="U8" s="79"/>
      <c r="V8" s="71"/>
    </row>
    <row r="9" spans="1:22" s="2" customFormat="1" ht="60" customHeight="1" x14ac:dyDescent="0.5">
      <c r="A9" s="18">
        <v>71110001</v>
      </c>
      <c r="B9" s="19" t="s">
        <v>25</v>
      </c>
      <c r="C9" s="20">
        <v>1260000000</v>
      </c>
      <c r="D9" s="21">
        <v>0</v>
      </c>
      <c r="E9" s="20">
        <v>0</v>
      </c>
      <c r="F9" s="21">
        <v>0</v>
      </c>
      <c r="G9" s="21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1">
        <v>0</v>
      </c>
      <c r="P9" s="20">
        <v>0</v>
      </c>
      <c r="Q9" s="20">
        <v>0</v>
      </c>
      <c r="R9" s="21">
        <v>0</v>
      </c>
      <c r="S9" s="20">
        <v>0</v>
      </c>
      <c r="T9" s="20">
        <f>SUM(C9:S9)</f>
        <v>1260000000</v>
      </c>
      <c r="U9" s="79"/>
      <c r="V9" s="71"/>
    </row>
    <row r="10" spans="1:22" s="2" customFormat="1" ht="60" customHeight="1" x14ac:dyDescent="0.5">
      <c r="A10" s="18"/>
      <c r="B10" s="19" t="s">
        <v>26</v>
      </c>
      <c r="C10" s="20">
        <f t="shared" ref="C10:S10" si="0">SUM(C9)</f>
        <v>1260000000</v>
      </c>
      <c r="D10" s="21">
        <f t="shared" si="0"/>
        <v>0</v>
      </c>
      <c r="E10" s="20">
        <f t="shared" si="0"/>
        <v>0</v>
      </c>
      <c r="F10" s="21">
        <f t="shared" si="0"/>
        <v>0</v>
      </c>
      <c r="G10" s="21">
        <f t="shared" si="0"/>
        <v>0</v>
      </c>
      <c r="H10" s="20">
        <f t="shared" si="0"/>
        <v>0</v>
      </c>
      <c r="I10" s="20">
        <f t="shared" si="0"/>
        <v>0</v>
      </c>
      <c r="J10" s="20">
        <f t="shared" si="0"/>
        <v>0</v>
      </c>
      <c r="K10" s="20">
        <f t="shared" si="0"/>
        <v>0</v>
      </c>
      <c r="L10" s="20">
        <f t="shared" si="0"/>
        <v>0</v>
      </c>
      <c r="M10" s="20">
        <f t="shared" si="0"/>
        <v>0</v>
      </c>
      <c r="N10" s="20">
        <f t="shared" si="0"/>
        <v>0</v>
      </c>
      <c r="O10" s="21">
        <f t="shared" si="0"/>
        <v>0</v>
      </c>
      <c r="P10" s="20">
        <f t="shared" si="0"/>
        <v>0</v>
      </c>
      <c r="Q10" s="20">
        <f t="shared" si="0"/>
        <v>0</v>
      </c>
      <c r="R10" s="21">
        <f t="shared" si="0"/>
        <v>0</v>
      </c>
      <c r="S10" s="20">
        <f t="shared" si="0"/>
        <v>0</v>
      </c>
      <c r="T10" s="20">
        <f>SUM(T9)</f>
        <v>1260000000</v>
      </c>
      <c r="U10" s="79"/>
      <c r="V10" s="71"/>
    </row>
    <row r="11" spans="1:22" s="2" customFormat="1" ht="60" customHeight="1" x14ac:dyDescent="0.5">
      <c r="A11" s="23" t="s">
        <v>204</v>
      </c>
      <c r="B11" s="28" t="s">
        <v>27</v>
      </c>
      <c r="C11" s="27" t="s">
        <v>21</v>
      </c>
      <c r="D11" s="29" t="s">
        <v>21</v>
      </c>
      <c r="E11" s="27" t="s">
        <v>21</v>
      </c>
      <c r="F11" s="29" t="s">
        <v>21</v>
      </c>
      <c r="G11" s="29" t="s">
        <v>21</v>
      </c>
      <c r="H11" s="27" t="s">
        <v>21</v>
      </c>
      <c r="I11" s="27" t="s">
        <v>21</v>
      </c>
      <c r="J11" s="27" t="s">
        <v>21</v>
      </c>
      <c r="K11" s="27" t="s">
        <v>21</v>
      </c>
      <c r="L11" s="27" t="s">
        <v>21</v>
      </c>
      <c r="M11" s="27" t="s">
        <v>21</v>
      </c>
      <c r="N11" s="27" t="s">
        <v>21</v>
      </c>
      <c r="O11" s="29" t="s">
        <v>21</v>
      </c>
      <c r="P11" s="27" t="s">
        <v>21</v>
      </c>
      <c r="Q11" s="27" t="s">
        <v>21</v>
      </c>
      <c r="R11" s="29" t="s">
        <v>21</v>
      </c>
      <c r="S11" s="27" t="s">
        <v>21</v>
      </c>
      <c r="T11" s="27" t="s">
        <v>21</v>
      </c>
      <c r="U11" s="79"/>
      <c r="V11" s="71"/>
    </row>
    <row r="12" spans="1:22" s="2" customFormat="1" ht="60" customHeight="1" x14ac:dyDescent="0.5">
      <c r="A12" s="18">
        <v>71120001</v>
      </c>
      <c r="B12" s="19" t="s">
        <v>28</v>
      </c>
      <c r="C12" s="20">
        <v>100800000</v>
      </c>
      <c r="D12" s="21">
        <v>0</v>
      </c>
      <c r="E12" s="20">
        <v>0</v>
      </c>
      <c r="F12" s="21">
        <v>0</v>
      </c>
      <c r="G12" s="21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1">
        <v>0</v>
      </c>
      <c r="P12" s="20">
        <v>0</v>
      </c>
      <c r="Q12" s="20">
        <v>0</v>
      </c>
      <c r="R12" s="21">
        <v>0</v>
      </c>
      <c r="S12" s="20">
        <v>0</v>
      </c>
      <c r="T12" s="20">
        <f t="shared" ref="T12:T13" si="1">SUM(C12:S12)</f>
        <v>100800000</v>
      </c>
      <c r="U12" s="79"/>
      <c r="V12" s="71"/>
    </row>
    <row r="13" spans="1:22" s="2" customFormat="1" ht="60" customHeight="1" x14ac:dyDescent="0.5">
      <c r="A13" s="18">
        <v>71120002</v>
      </c>
      <c r="B13" s="19" t="s">
        <v>29</v>
      </c>
      <c r="C13" s="20">
        <v>360000000</v>
      </c>
      <c r="D13" s="21">
        <v>0</v>
      </c>
      <c r="E13" s="20">
        <v>0</v>
      </c>
      <c r="F13" s="21">
        <v>0</v>
      </c>
      <c r="G13" s="21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1">
        <v>0</v>
      </c>
      <c r="P13" s="20">
        <v>0</v>
      </c>
      <c r="Q13" s="20">
        <v>0</v>
      </c>
      <c r="R13" s="21">
        <v>0</v>
      </c>
      <c r="S13" s="20">
        <v>0</v>
      </c>
      <c r="T13" s="20">
        <f t="shared" si="1"/>
        <v>360000000</v>
      </c>
      <c r="U13" s="79"/>
      <c r="V13" s="71"/>
    </row>
    <row r="14" spans="1:22" s="2" customFormat="1" ht="60" customHeight="1" x14ac:dyDescent="0.5">
      <c r="A14" s="18"/>
      <c r="B14" s="19" t="s">
        <v>26</v>
      </c>
      <c r="C14" s="20">
        <f t="shared" ref="C14:S14" si="2">SUM(C12:C13)</f>
        <v>460800000</v>
      </c>
      <c r="D14" s="21">
        <f t="shared" si="2"/>
        <v>0</v>
      </c>
      <c r="E14" s="20">
        <f t="shared" si="2"/>
        <v>0</v>
      </c>
      <c r="F14" s="21">
        <f t="shared" si="2"/>
        <v>0</v>
      </c>
      <c r="G14" s="21">
        <f t="shared" si="2"/>
        <v>0</v>
      </c>
      <c r="H14" s="20">
        <f t="shared" si="2"/>
        <v>0</v>
      </c>
      <c r="I14" s="20">
        <f t="shared" si="2"/>
        <v>0</v>
      </c>
      <c r="J14" s="20">
        <f t="shared" si="2"/>
        <v>0</v>
      </c>
      <c r="K14" s="20">
        <f t="shared" si="2"/>
        <v>0</v>
      </c>
      <c r="L14" s="20">
        <f t="shared" si="2"/>
        <v>0</v>
      </c>
      <c r="M14" s="20">
        <f t="shared" si="2"/>
        <v>0</v>
      </c>
      <c r="N14" s="20">
        <f t="shared" si="2"/>
        <v>0</v>
      </c>
      <c r="O14" s="21">
        <f t="shared" si="2"/>
        <v>0</v>
      </c>
      <c r="P14" s="20">
        <f t="shared" si="2"/>
        <v>0</v>
      </c>
      <c r="Q14" s="20">
        <f t="shared" si="2"/>
        <v>0</v>
      </c>
      <c r="R14" s="21">
        <f t="shared" si="2"/>
        <v>0</v>
      </c>
      <c r="S14" s="20">
        <f t="shared" si="2"/>
        <v>0</v>
      </c>
      <c r="T14" s="20">
        <f>SUM(T12:T13)</f>
        <v>460800000</v>
      </c>
      <c r="U14" s="79"/>
      <c r="V14" s="71"/>
    </row>
    <row r="15" spans="1:22" s="2" customFormat="1" ht="60" customHeight="1" x14ac:dyDescent="0.5">
      <c r="A15" s="23" t="s">
        <v>205</v>
      </c>
      <c r="B15" s="24" t="s">
        <v>30</v>
      </c>
      <c r="C15" s="27" t="s">
        <v>21</v>
      </c>
      <c r="D15" s="29" t="s">
        <v>21</v>
      </c>
      <c r="E15" s="27" t="s">
        <v>21</v>
      </c>
      <c r="F15" s="29" t="s">
        <v>21</v>
      </c>
      <c r="G15" s="29" t="s">
        <v>21</v>
      </c>
      <c r="H15" s="27" t="s">
        <v>21</v>
      </c>
      <c r="I15" s="27" t="s">
        <v>21</v>
      </c>
      <c r="J15" s="27" t="s">
        <v>21</v>
      </c>
      <c r="K15" s="27" t="s">
        <v>21</v>
      </c>
      <c r="L15" s="27" t="s">
        <v>21</v>
      </c>
      <c r="M15" s="27" t="s">
        <v>21</v>
      </c>
      <c r="N15" s="27" t="s">
        <v>21</v>
      </c>
      <c r="O15" s="29" t="s">
        <v>21</v>
      </c>
      <c r="P15" s="27" t="s">
        <v>21</v>
      </c>
      <c r="Q15" s="27" t="s">
        <v>21</v>
      </c>
      <c r="R15" s="29" t="s">
        <v>21</v>
      </c>
      <c r="S15" s="27" t="s">
        <v>21</v>
      </c>
      <c r="T15" s="27" t="s">
        <v>21</v>
      </c>
      <c r="U15" s="79"/>
      <c r="V15" s="71"/>
    </row>
    <row r="16" spans="1:22" s="2" customFormat="1" ht="60" customHeight="1" x14ac:dyDescent="0.5">
      <c r="A16" s="18">
        <v>71130001</v>
      </c>
      <c r="B16" s="19" t="s">
        <v>31</v>
      </c>
      <c r="C16" s="20">
        <v>695520000</v>
      </c>
      <c r="D16" s="21">
        <v>0</v>
      </c>
      <c r="E16" s="20">
        <v>0</v>
      </c>
      <c r="F16" s="21">
        <v>0</v>
      </c>
      <c r="G16" s="21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1">
        <v>0</v>
      </c>
      <c r="P16" s="20">
        <v>0</v>
      </c>
      <c r="Q16" s="20">
        <v>0</v>
      </c>
      <c r="R16" s="21">
        <v>0</v>
      </c>
      <c r="S16" s="20">
        <v>0</v>
      </c>
      <c r="T16" s="20">
        <f t="shared" ref="T16:T30" si="3">SUM(C16:S16)</f>
        <v>695520000</v>
      </c>
      <c r="U16" s="79"/>
      <c r="V16" s="71"/>
    </row>
    <row r="17" spans="1:22" s="2" customFormat="1" ht="60" customHeight="1" x14ac:dyDescent="0.5">
      <c r="A17" s="18">
        <v>71130002</v>
      </c>
      <c r="B17" s="19" t="s">
        <v>32</v>
      </c>
      <c r="C17" s="20">
        <v>496799999.99999994</v>
      </c>
      <c r="D17" s="21">
        <v>0</v>
      </c>
      <c r="E17" s="20">
        <v>0</v>
      </c>
      <c r="F17" s="21">
        <v>0</v>
      </c>
      <c r="G17" s="21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1">
        <v>0</v>
      </c>
      <c r="P17" s="20">
        <v>0</v>
      </c>
      <c r="Q17" s="20">
        <v>0</v>
      </c>
      <c r="R17" s="21">
        <v>0</v>
      </c>
      <c r="S17" s="20">
        <v>0</v>
      </c>
      <c r="T17" s="20">
        <f t="shared" si="3"/>
        <v>496799999.99999994</v>
      </c>
      <c r="U17" s="79"/>
      <c r="V17" s="71"/>
    </row>
    <row r="18" spans="1:22" s="2" customFormat="1" ht="60" customHeight="1" x14ac:dyDescent="0.5">
      <c r="A18" s="18">
        <v>71130002</v>
      </c>
      <c r="B18" s="19" t="s">
        <v>33</v>
      </c>
      <c r="C18" s="20">
        <v>496799999.99999994</v>
      </c>
      <c r="D18" s="21">
        <v>0</v>
      </c>
      <c r="E18" s="20">
        <v>0</v>
      </c>
      <c r="F18" s="21">
        <v>0</v>
      </c>
      <c r="G18" s="21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1">
        <v>0</v>
      </c>
      <c r="P18" s="20">
        <v>0</v>
      </c>
      <c r="Q18" s="20">
        <v>0</v>
      </c>
      <c r="R18" s="21">
        <v>0</v>
      </c>
      <c r="S18" s="20">
        <v>0</v>
      </c>
      <c r="T18" s="20">
        <f t="shared" si="3"/>
        <v>496799999.99999994</v>
      </c>
      <c r="U18" s="79"/>
      <c r="V18" s="71"/>
    </row>
    <row r="19" spans="1:22" s="2" customFormat="1" ht="60" customHeight="1" x14ac:dyDescent="0.5">
      <c r="A19" s="18">
        <v>71130003</v>
      </c>
      <c r="B19" s="19" t="s">
        <v>34</v>
      </c>
      <c r="C19" s="20">
        <v>496799999.99999994</v>
      </c>
      <c r="D19" s="21">
        <v>276000000</v>
      </c>
      <c r="E19" s="20">
        <v>276000000</v>
      </c>
      <c r="F19" s="21">
        <v>207000000</v>
      </c>
      <c r="G19" s="21">
        <v>216659999.99999997</v>
      </c>
      <c r="H19" s="20">
        <v>138000000</v>
      </c>
      <c r="I19" s="20">
        <v>0</v>
      </c>
      <c r="J19" s="20">
        <v>138000000</v>
      </c>
      <c r="K19" s="20">
        <v>0</v>
      </c>
      <c r="L19" s="20">
        <v>0</v>
      </c>
      <c r="M19" s="20">
        <v>0</v>
      </c>
      <c r="N19" s="20">
        <v>0</v>
      </c>
      <c r="O19" s="21">
        <v>0</v>
      </c>
      <c r="P19" s="20">
        <v>0</v>
      </c>
      <c r="Q19" s="20">
        <v>0</v>
      </c>
      <c r="R19" s="21">
        <v>0</v>
      </c>
      <c r="S19" s="20">
        <v>0</v>
      </c>
      <c r="T19" s="20">
        <f t="shared" si="3"/>
        <v>1748460000</v>
      </c>
      <c r="U19" s="79"/>
      <c r="V19" s="71"/>
    </row>
    <row r="20" spans="1:22" s="2" customFormat="1" ht="60" customHeight="1" x14ac:dyDescent="0.5">
      <c r="A20" s="18">
        <v>71130003</v>
      </c>
      <c r="B20" s="19" t="s">
        <v>35</v>
      </c>
      <c r="C20" s="20">
        <v>496799999.99999994</v>
      </c>
      <c r="D20" s="21">
        <v>0</v>
      </c>
      <c r="E20" s="20">
        <v>0</v>
      </c>
      <c r="F20" s="21">
        <v>0</v>
      </c>
      <c r="G20" s="21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1">
        <v>0</v>
      </c>
      <c r="P20" s="20">
        <v>0</v>
      </c>
      <c r="Q20" s="20">
        <v>0</v>
      </c>
      <c r="R20" s="21">
        <v>0</v>
      </c>
      <c r="S20" s="20">
        <v>0</v>
      </c>
      <c r="T20" s="20">
        <f t="shared" si="3"/>
        <v>496799999.99999994</v>
      </c>
      <c r="U20" s="79"/>
      <c r="V20" s="71"/>
    </row>
    <row r="21" spans="1:22" s="2" customFormat="1" ht="60" customHeight="1" x14ac:dyDescent="0.5">
      <c r="A21" s="18">
        <v>71130004</v>
      </c>
      <c r="B21" s="19" t="s">
        <v>36</v>
      </c>
      <c r="C21" s="20">
        <v>69000000</v>
      </c>
      <c r="D21" s="21">
        <v>0</v>
      </c>
      <c r="E21" s="20">
        <v>0</v>
      </c>
      <c r="F21" s="21">
        <v>0</v>
      </c>
      <c r="G21" s="21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1">
        <v>0</v>
      </c>
      <c r="P21" s="20">
        <v>0</v>
      </c>
      <c r="Q21" s="20">
        <v>0</v>
      </c>
      <c r="R21" s="21">
        <v>0</v>
      </c>
      <c r="S21" s="20">
        <v>0</v>
      </c>
      <c r="T21" s="20">
        <f t="shared" si="3"/>
        <v>69000000</v>
      </c>
      <c r="U21" s="79"/>
      <c r="V21" s="71"/>
    </row>
    <row r="22" spans="1:22" s="2" customFormat="1" ht="60" customHeight="1" x14ac:dyDescent="0.5">
      <c r="A22" s="18">
        <v>71130004</v>
      </c>
      <c r="B22" s="19" t="s">
        <v>37</v>
      </c>
      <c r="C22" s="20">
        <v>496799999.99999994</v>
      </c>
      <c r="D22" s="21">
        <v>0</v>
      </c>
      <c r="E22" s="20">
        <v>0</v>
      </c>
      <c r="F22" s="21">
        <v>0</v>
      </c>
      <c r="G22" s="21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1">
        <v>0</v>
      </c>
      <c r="P22" s="20">
        <v>0</v>
      </c>
      <c r="Q22" s="20">
        <v>0</v>
      </c>
      <c r="R22" s="21">
        <v>0</v>
      </c>
      <c r="S22" s="20">
        <v>0</v>
      </c>
      <c r="T22" s="20">
        <f t="shared" si="3"/>
        <v>496799999.99999994</v>
      </c>
      <c r="U22" s="79"/>
      <c r="V22" s="71"/>
    </row>
    <row r="23" spans="1:22" s="2" customFormat="1" ht="60" customHeight="1" x14ac:dyDescent="0.5">
      <c r="A23" s="18">
        <v>71130005</v>
      </c>
      <c r="B23" s="19" t="s">
        <v>38</v>
      </c>
      <c r="C23" s="20">
        <v>496799999.99999994</v>
      </c>
      <c r="D23" s="21">
        <v>0</v>
      </c>
      <c r="E23" s="20">
        <v>0</v>
      </c>
      <c r="F23" s="21">
        <v>0</v>
      </c>
      <c r="G23" s="21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1">
        <v>0</v>
      </c>
      <c r="P23" s="20">
        <v>0</v>
      </c>
      <c r="Q23" s="20">
        <v>0</v>
      </c>
      <c r="R23" s="21">
        <v>0</v>
      </c>
      <c r="S23" s="20">
        <v>0</v>
      </c>
      <c r="T23" s="20">
        <f t="shared" si="3"/>
        <v>496799999.99999994</v>
      </c>
      <c r="U23" s="79"/>
      <c r="V23" s="71"/>
    </row>
    <row r="24" spans="1:22" s="2" customFormat="1" ht="60" customHeight="1" x14ac:dyDescent="0.5">
      <c r="A24" s="18">
        <v>71130005</v>
      </c>
      <c r="B24" s="19" t="s">
        <v>39</v>
      </c>
      <c r="C24" s="20">
        <v>496799999.99999994</v>
      </c>
      <c r="D24" s="21">
        <v>27600000</v>
      </c>
      <c r="E24" s="20">
        <v>276000000</v>
      </c>
      <c r="F24" s="21">
        <v>206999999.99999997</v>
      </c>
      <c r="G24" s="21">
        <v>138000000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1">
        <v>0</v>
      </c>
      <c r="P24" s="20">
        <v>0</v>
      </c>
      <c r="Q24" s="20">
        <v>0</v>
      </c>
      <c r="R24" s="21">
        <v>0</v>
      </c>
      <c r="S24" s="20">
        <v>0</v>
      </c>
      <c r="T24" s="20">
        <f t="shared" si="3"/>
        <v>1145400000</v>
      </c>
      <c r="U24" s="79"/>
      <c r="V24" s="71"/>
    </row>
    <row r="25" spans="1:22" s="2" customFormat="1" ht="60" customHeight="1" x14ac:dyDescent="0.5">
      <c r="A25" s="18">
        <v>71130006</v>
      </c>
      <c r="B25" s="19" t="s">
        <v>40</v>
      </c>
      <c r="C25" s="20">
        <v>496799999.99999994</v>
      </c>
      <c r="D25" s="21">
        <v>0</v>
      </c>
      <c r="E25" s="20">
        <v>0</v>
      </c>
      <c r="F25" s="21">
        <v>0</v>
      </c>
      <c r="G25" s="21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1">
        <v>0</v>
      </c>
      <c r="P25" s="20">
        <v>0</v>
      </c>
      <c r="Q25" s="20">
        <v>0</v>
      </c>
      <c r="R25" s="21">
        <v>0</v>
      </c>
      <c r="S25" s="20">
        <v>0</v>
      </c>
      <c r="T25" s="20">
        <f t="shared" si="3"/>
        <v>496799999.99999994</v>
      </c>
      <c r="U25" s="79"/>
      <c r="V25" s="71"/>
    </row>
    <row r="26" spans="1:22" s="2" customFormat="1" ht="60" customHeight="1" x14ac:dyDescent="0.5">
      <c r="A26" s="18">
        <v>71130006</v>
      </c>
      <c r="B26" s="19" t="s">
        <v>41</v>
      </c>
      <c r="C26" s="20">
        <v>496799999.99999994</v>
      </c>
      <c r="D26" s="21">
        <v>0</v>
      </c>
      <c r="E26" s="20">
        <v>0</v>
      </c>
      <c r="F26" s="21">
        <v>0</v>
      </c>
      <c r="G26" s="21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1">
        <v>0</v>
      </c>
      <c r="P26" s="20">
        <v>0</v>
      </c>
      <c r="Q26" s="20">
        <v>0</v>
      </c>
      <c r="R26" s="21">
        <v>0</v>
      </c>
      <c r="S26" s="20">
        <v>0</v>
      </c>
      <c r="T26" s="20">
        <f t="shared" si="3"/>
        <v>496799999.99999994</v>
      </c>
      <c r="U26" s="79"/>
      <c r="V26" s="71"/>
    </row>
    <row r="27" spans="1:22" s="2" customFormat="1" ht="60" customHeight="1" x14ac:dyDescent="0.5">
      <c r="A27" s="18">
        <v>71130007</v>
      </c>
      <c r="B27" s="19" t="s">
        <v>42</v>
      </c>
      <c r="C27" s="20">
        <v>248399999.99999997</v>
      </c>
      <c r="D27" s="21">
        <v>0</v>
      </c>
      <c r="E27" s="20">
        <v>0</v>
      </c>
      <c r="F27" s="21">
        <v>0</v>
      </c>
      <c r="G27" s="21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1">
        <v>0</v>
      </c>
      <c r="P27" s="20">
        <v>0</v>
      </c>
      <c r="Q27" s="20">
        <v>0</v>
      </c>
      <c r="R27" s="21">
        <v>0</v>
      </c>
      <c r="S27" s="20">
        <v>0</v>
      </c>
      <c r="T27" s="20">
        <f t="shared" si="3"/>
        <v>248399999.99999997</v>
      </c>
      <c r="U27" s="79"/>
      <c r="V27" s="71"/>
    </row>
    <row r="28" spans="1:22" s="2" customFormat="1" ht="60" customHeight="1" x14ac:dyDescent="0.5">
      <c r="A28" s="18">
        <v>71130008</v>
      </c>
      <c r="B28" s="19" t="s">
        <v>43</v>
      </c>
      <c r="C28" s="20">
        <v>690000000</v>
      </c>
      <c r="D28" s="21">
        <v>150000000</v>
      </c>
      <c r="E28" s="20">
        <v>150000000</v>
      </c>
      <c r="F28" s="21">
        <v>150000000</v>
      </c>
      <c r="G28" s="21">
        <v>100000000</v>
      </c>
      <c r="H28" s="20">
        <v>100000000</v>
      </c>
      <c r="I28" s="20">
        <v>0</v>
      </c>
      <c r="J28" s="20">
        <v>100000000</v>
      </c>
      <c r="K28" s="20">
        <v>0</v>
      </c>
      <c r="L28" s="20">
        <v>0</v>
      </c>
      <c r="M28" s="20">
        <v>0</v>
      </c>
      <c r="N28" s="20">
        <v>0</v>
      </c>
      <c r="O28" s="21">
        <v>0</v>
      </c>
      <c r="P28" s="20">
        <v>100000000</v>
      </c>
      <c r="Q28" s="20">
        <v>0</v>
      </c>
      <c r="R28" s="21">
        <v>0</v>
      </c>
      <c r="S28" s="30">
        <v>0</v>
      </c>
      <c r="T28" s="20">
        <f t="shared" si="3"/>
        <v>1540000000</v>
      </c>
      <c r="U28" s="79"/>
      <c r="V28" s="71"/>
    </row>
    <row r="29" spans="1:22" s="2" customFormat="1" ht="60" customHeight="1" x14ac:dyDescent="0.5">
      <c r="A29" s="18">
        <v>71130009</v>
      </c>
      <c r="B29" s="19" t="s">
        <v>44</v>
      </c>
      <c r="C29" s="20">
        <v>1062599999.9999999</v>
      </c>
      <c r="D29" s="21">
        <v>0</v>
      </c>
      <c r="E29" s="20">
        <v>0</v>
      </c>
      <c r="F29" s="21">
        <v>0</v>
      </c>
      <c r="G29" s="21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1">
        <v>0</v>
      </c>
      <c r="P29" s="20">
        <v>0</v>
      </c>
      <c r="Q29" s="20">
        <v>0</v>
      </c>
      <c r="R29" s="21">
        <v>0</v>
      </c>
      <c r="S29" s="30">
        <v>0</v>
      </c>
      <c r="T29" s="20">
        <f t="shared" si="3"/>
        <v>1062599999.9999999</v>
      </c>
      <c r="U29" s="79"/>
      <c r="V29" s="71"/>
    </row>
    <row r="30" spans="1:22" s="2" customFormat="1" ht="60" customHeight="1" x14ac:dyDescent="0.5">
      <c r="A30" s="18">
        <v>71130010</v>
      </c>
      <c r="B30" s="19" t="s">
        <v>45</v>
      </c>
      <c r="C30" s="20">
        <v>1159200000</v>
      </c>
      <c r="D30" s="21">
        <v>0</v>
      </c>
      <c r="E30" s="20">
        <v>0</v>
      </c>
      <c r="F30" s="21">
        <v>0</v>
      </c>
      <c r="G30" s="21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1">
        <v>0</v>
      </c>
      <c r="P30" s="20">
        <v>0</v>
      </c>
      <c r="Q30" s="20">
        <v>0</v>
      </c>
      <c r="R30" s="21">
        <v>0</v>
      </c>
      <c r="S30" s="20">
        <v>0</v>
      </c>
      <c r="T30" s="20">
        <f t="shared" si="3"/>
        <v>1159200000</v>
      </c>
      <c r="U30" s="79"/>
      <c r="V30" s="71"/>
    </row>
    <row r="31" spans="1:22" s="2" customFormat="1" ht="60" customHeight="1" x14ac:dyDescent="0.5">
      <c r="A31" s="18"/>
      <c r="B31" s="19" t="s">
        <v>26</v>
      </c>
      <c r="C31" s="20">
        <f t="shared" ref="C31:S31" si="4">SUM(C16:C30)</f>
        <v>8395920000</v>
      </c>
      <c r="D31" s="21">
        <f t="shared" si="4"/>
        <v>453600000</v>
      </c>
      <c r="E31" s="20">
        <f t="shared" si="4"/>
        <v>702000000</v>
      </c>
      <c r="F31" s="21">
        <f t="shared" si="4"/>
        <v>564000000</v>
      </c>
      <c r="G31" s="21">
        <f t="shared" si="4"/>
        <v>454660000</v>
      </c>
      <c r="H31" s="20">
        <f t="shared" si="4"/>
        <v>238000000</v>
      </c>
      <c r="I31" s="20">
        <f t="shared" si="4"/>
        <v>0</v>
      </c>
      <c r="J31" s="20">
        <f t="shared" si="4"/>
        <v>238000000</v>
      </c>
      <c r="K31" s="20">
        <f t="shared" si="4"/>
        <v>0</v>
      </c>
      <c r="L31" s="20">
        <f t="shared" si="4"/>
        <v>0</v>
      </c>
      <c r="M31" s="20">
        <f t="shared" si="4"/>
        <v>0</v>
      </c>
      <c r="N31" s="20">
        <f t="shared" si="4"/>
        <v>0</v>
      </c>
      <c r="O31" s="21">
        <f t="shared" si="4"/>
        <v>0</v>
      </c>
      <c r="P31" s="20">
        <f t="shared" si="4"/>
        <v>100000000</v>
      </c>
      <c r="Q31" s="20">
        <f t="shared" si="4"/>
        <v>0</v>
      </c>
      <c r="R31" s="21">
        <f t="shared" si="4"/>
        <v>0</v>
      </c>
      <c r="S31" s="20">
        <f t="shared" si="4"/>
        <v>0</v>
      </c>
      <c r="T31" s="20">
        <f>SUM(T16:T30)</f>
        <v>11146180000</v>
      </c>
      <c r="U31" s="79"/>
      <c r="V31" s="71"/>
    </row>
    <row r="32" spans="1:22" s="2" customFormat="1" ht="60" customHeight="1" x14ac:dyDescent="0.5">
      <c r="A32" s="23" t="s">
        <v>206</v>
      </c>
      <c r="B32" s="24" t="s">
        <v>46</v>
      </c>
      <c r="C32" s="27" t="s">
        <v>21</v>
      </c>
      <c r="D32" s="29" t="s">
        <v>21</v>
      </c>
      <c r="E32" s="27" t="s">
        <v>21</v>
      </c>
      <c r="F32" s="29" t="s">
        <v>21</v>
      </c>
      <c r="G32" s="29" t="s">
        <v>21</v>
      </c>
      <c r="H32" s="27" t="s">
        <v>21</v>
      </c>
      <c r="I32" s="27" t="s">
        <v>21</v>
      </c>
      <c r="J32" s="27" t="s">
        <v>21</v>
      </c>
      <c r="K32" s="27" t="s">
        <v>21</v>
      </c>
      <c r="L32" s="27" t="s">
        <v>21</v>
      </c>
      <c r="M32" s="27" t="s">
        <v>21</v>
      </c>
      <c r="N32" s="27" t="s">
        <v>21</v>
      </c>
      <c r="O32" s="29" t="s">
        <v>21</v>
      </c>
      <c r="P32" s="27" t="s">
        <v>21</v>
      </c>
      <c r="Q32" s="27" t="s">
        <v>21</v>
      </c>
      <c r="R32" s="29" t="s">
        <v>21</v>
      </c>
      <c r="S32" s="27" t="s">
        <v>21</v>
      </c>
      <c r="T32" s="27" t="s">
        <v>21</v>
      </c>
      <c r="U32" s="79"/>
      <c r="V32" s="71"/>
    </row>
    <row r="33" spans="1:22" s="2" customFormat="1" ht="84.75" customHeight="1" x14ac:dyDescent="0.5">
      <c r="A33" s="18">
        <v>71150001</v>
      </c>
      <c r="B33" s="22" t="s">
        <v>47</v>
      </c>
      <c r="C33" s="20">
        <v>23000000000</v>
      </c>
      <c r="D33" s="21"/>
      <c r="E33" s="20"/>
      <c r="F33" s="21"/>
      <c r="G33" s="21"/>
      <c r="H33" s="20"/>
      <c r="I33" s="31"/>
      <c r="J33" s="31"/>
      <c r="K33" s="31"/>
      <c r="L33" s="31"/>
      <c r="M33" s="31"/>
      <c r="N33" s="31"/>
      <c r="O33" s="32"/>
      <c r="P33" s="31"/>
      <c r="Q33" s="31"/>
      <c r="R33" s="32"/>
      <c r="S33" s="31"/>
      <c r="T33" s="20">
        <f t="shared" ref="T33:T41" si="5">SUM(C33:S33)</f>
        <v>23000000000</v>
      </c>
      <c r="U33" s="79"/>
      <c r="V33" s="71"/>
    </row>
    <row r="34" spans="1:22" s="2" customFormat="1" ht="60" customHeight="1" x14ac:dyDescent="0.5">
      <c r="A34" s="18">
        <v>71150002</v>
      </c>
      <c r="B34" s="22" t="s">
        <v>48</v>
      </c>
      <c r="C34" s="20">
        <v>3831682398</v>
      </c>
      <c r="D34" s="21"/>
      <c r="E34" s="20"/>
      <c r="F34" s="21"/>
      <c r="G34" s="21"/>
      <c r="H34" s="20"/>
      <c r="I34" s="31"/>
      <c r="J34" s="31"/>
      <c r="K34" s="31"/>
      <c r="L34" s="31"/>
      <c r="M34" s="31"/>
      <c r="N34" s="31"/>
      <c r="O34" s="32"/>
      <c r="P34" s="31"/>
      <c r="Q34" s="31"/>
      <c r="R34" s="32"/>
      <c r="S34" s="31"/>
      <c r="T34" s="20">
        <f t="shared" si="5"/>
        <v>3831682398</v>
      </c>
      <c r="U34" s="79"/>
      <c r="V34" s="71"/>
    </row>
    <row r="35" spans="1:22" s="2" customFormat="1" ht="60" customHeight="1" x14ac:dyDescent="0.5">
      <c r="A35" s="18">
        <v>71150003</v>
      </c>
      <c r="B35" s="22" t="s">
        <v>49</v>
      </c>
      <c r="C35" s="20">
        <v>3153119787</v>
      </c>
      <c r="D35" s="21"/>
      <c r="E35" s="20"/>
      <c r="F35" s="21"/>
      <c r="G35" s="21"/>
      <c r="H35" s="20"/>
      <c r="I35" s="31"/>
      <c r="J35" s="31"/>
      <c r="K35" s="31"/>
      <c r="L35" s="31"/>
      <c r="M35" s="31"/>
      <c r="N35" s="31"/>
      <c r="O35" s="32"/>
      <c r="P35" s="31"/>
      <c r="Q35" s="31"/>
      <c r="R35" s="32"/>
      <c r="S35" s="31"/>
      <c r="T35" s="20">
        <f t="shared" si="5"/>
        <v>3153119787</v>
      </c>
      <c r="U35" s="79"/>
      <c r="V35" s="71"/>
    </row>
    <row r="36" spans="1:22" s="2" customFormat="1" ht="60" customHeight="1" x14ac:dyDescent="0.5">
      <c r="A36" s="18">
        <v>71150004</v>
      </c>
      <c r="B36" s="22" t="s">
        <v>50</v>
      </c>
      <c r="C36" s="20">
        <v>8022307500</v>
      </c>
      <c r="D36" s="21"/>
      <c r="E36" s="20"/>
      <c r="F36" s="21"/>
      <c r="G36" s="21"/>
      <c r="H36" s="20"/>
      <c r="I36" s="31"/>
      <c r="J36" s="31"/>
      <c r="K36" s="31"/>
      <c r="L36" s="31"/>
      <c r="M36" s="31"/>
      <c r="N36" s="31"/>
      <c r="O36" s="32"/>
      <c r="P36" s="31"/>
      <c r="Q36" s="31"/>
      <c r="R36" s="32"/>
      <c r="S36" s="31"/>
      <c r="T36" s="20">
        <f t="shared" si="5"/>
        <v>8022307500</v>
      </c>
      <c r="U36" s="79"/>
      <c r="V36" s="71"/>
    </row>
    <row r="37" spans="1:22" s="2" customFormat="1" ht="60" customHeight="1" x14ac:dyDescent="0.5">
      <c r="A37" s="18">
        <v>71150005</v>
      </c>
      <c r="B37" s="22" t="s">
        <v>51</v>
      </c>
      <c r="C37" s="20">
        <v>4567428000</v>
      </c>
      <c r="D37" s="21"/>
      <c r="E37" s="20"/>
      <c r="F37" s="21"/>
      <c r="G37" s="21"/>
      <c r="H37" s="20"/>
      <c r="I37" s="31"/>
      <c r="J37" s="31"/>
      <c r="K37" s="31"/>
      <c r="L37" s="31"/>
      <c r="M37" s="31"/>
      <c r="N37" s="31"/>
      <c r="O37" s="32"/>
      <c r="P37" s="31"/>
      <c r="Q37" s="31"/>
      <c r="R37" s="32"/>
      <c r="S37" s="31"/>
      <c r="T37" s="20">
        <f t="shared" si="5"/>
        <v>4567428000</v>
      </c>
      <c r="U37" s="79"/>
      <c r="V37" s="71"/>
    </row>
    <row r="38" spans="1:22" s="2" customFormat="1" ht="60" customHeight="1" x14ac:dyDescent="0.5">
      <c r="A38" s="18">
        <v>71150006</v>
      </c>
      <c r="B38" s="22" t="s">
        <v>52</v>
      </c>
      <c r="C38" s="20"/>
      <c r="D38" s="21">
        <v>6080000000</v>
      </c>
      <c r="E38" s="20">
        <v>6080000000</v>
      </c>
      <c r="F38" s="21">
        <v>6080000000</v>
      </c>
      <c r="G38" s="21">
        <v>3440000000</v>
      </c>
      <c r="H38" s="20">
        <v>3030000000</v>
      </c>
      <c r="I38" s="20">
        <v>2020000000</v>
      </c>
      <c r="J38" s="20">
        <v>3030000000</v>
      </c>
      <c r="K38" s="20">
        <v>2020000000</v>
      </c>
      <c r="L38" s="20">
        <v>2020000000</v>
      </c>
      <c r="M38" s="20">
        <v>2020000000</v>
      </c>
      <c r="N38" s="20">
        <v>2430000000</v>
      </c>
      <c r="O38" s="21">
        <v>3030000000</v>
      </c>
      <c r="P38" s="20">
        <v>3030000000</v>
      </c>
      <c r="Q38" s="20">
        <v>2430000000</v>
      </c>
      <c r="R38" s="20">
        <v>2430000000</v>
      </c>
      <c r="S38" s="20">
        <v>2430000000</v>
      </c>
      <c r="T38" s="20">
        <f t="shared" si="5"/>
        <v>51600000000</v>
      </c>
      <c r="U38" s="79"/>
      <c r="V38" s="71"/>
    </row>
    <row r="39" spans="1:22" s="2" customFormat="1" ht="60" customHeight="1" x14ac:dyDescent="0.5">
      <c r="A39" s="18">
        <v>71150007</v>
      </c>
      <c r="B39" s="22" t="s">
        <v>53</v>
      </c>
      <c r="C39" s="20">
        <v>1610000000</v>
      </c>
      <c r="D39" s="21">
        <v>210000000</v>
      </c>
      <c r="E39" s="20">
        <v>210000000</v>
      </c>
      <c r="F39" s="21">
        <v>210000000</v>
      </c>
      <c r="G39" s="21">
        <v>210000000</v>
      </c>
      <c r="H39" s="20">
        <v>0</v>
      </c>
      <c r="I39" s="31">
        <v>0</v>
      </c>
      <c r="J39" s="31">
        <v>210000000</v>
      </c>
      <c r="K39" s="31">
        <v>0</v>
      </c>
      <c r="L39" s="31">
        <v>0</v>
      </c>
      <c r="M39" s="31">
        <v>0</v>
      </c>
      <c r="N39" s="31">
        <v>0</v>
      </c>
      <c r="O39" s="32">
        <v>0</v>
      </c>
      <c r="P39" s="31">
        <v>0</v>
      </c>
      <c r="Q39" s="31">
        <v>0</v>
      </c>
      <c r="R39" s="32">
        <v>0</v>
      </c>
      <c r="S39" s="31">
        <v>0</v>
      </c>
      <c r="T39" s="20">
        <f t="shared" si="5"/>
        <v>2660000000</v>
      </c>
      <c r="U39" s="79"/>
      <c r="V39" s="71"/>
    </row>
    <row r="40" spans="1:22" s="2" customFormat="1" ht="60" customHeight="1" x14ac:dyDescent="0.5">
      <c r="A40" s="18">
        <v>71150008</v>
      </c>
      <c r="B40" s="22" t="s">
        <v>54</v>
      </c>
      <c r="C40" s="20">
        <v>1750000000</v>
      </c>
      <c r="D40" s="21"/>
      <c r="E40" s="20"/>
      <c r="F40" s="21"/>
      <c r="G40" s="21"/>
      <c r="H40" s="20"/>
      <c r="I40" s="31"/>
      <c r="J40" s="31"/>
      <c r="K40" s="31"/>
      <c r="L40" s="31"/>
      <c r="M40" s="31"/>
      <c r="N40" s="31"/>
      <c r="O40" s="32"/>
      <c r="P40" s="31"/>
      <c r="Q40" s="31"/>
      <c r="R40" s="32"/>
      <c r="S40" s="31"/>
      <c r="T40" s="20">
        <f t="shared" si="5"/>
        <v>1750000000</v>
      </c>
      <c r="U40" s="79"/>
      <c r="V40" s="71"/>
    </row>
    <row r="41" spans="1:22" s="2" customFormat="1" ht="60" customHeight="1" x14ac:dyDescent="0.5">
      <c r="A41" s="18">
        <v>71150009</v>
      </c>
      <c r="B41" s="22" t="s">
        <v>55</v>
      </c>
      <c r="C41" s="20"/>
      <c r="D41" s="21">
        <v>471728800</v>
      </c>
      <c r="E41" s="20">
        <v>471728800</v>
      </c>
      <c r="F41" s="21">
        <v>260527800</v>
      </c>
      <c r="G41" s="21">
        <v>165949008</v>
      </c>
      <c r="H41" s="20">
        <v>86334600</v>
      </c>
      <c r="I41" s="31">
        <v>47742764</v>
      </c>
      <c r="J41" s="31">
        <v>269519400</v>
      </c>
      <c r="K41" s="31">
        <v>9701458</v>
      </c>
      <c r="L41" s="31">
        <v>14781458</v>
      </c>
      <c r="M41" s="31">
        <v>39785636</v>
      </c>
      <c r="N41" s="31">
        <v>0</v>
      </c>
      <c r="O41" s="32">
        <v>53035200</v>
      </c>
      <c r="P41" s="31">
        <v>169722800</v>
      </c>
      <c r="Q41" s="31">
        <v>22961600</v>
      </c>
      <c r="R41" s="32">
        <v>132917184</v>
      </c>
      <c r="S41" s="31">
        <v>4800600</v>
      </c>
      <c r="T41" s="20">
        <f t="shared" si="5"/>
        <v>2221237108</v>
      </c>
      <c r="U41" s="79"/>
      <c r="V41" s="71"/>
    </row>
    <row r="42" spans="1:22" s="2" customFormat="1" ht="60" customHeight="1" x14ac:dyDescent="0.5">
      <c r="A42" s="18"/>
      <c r="B42" s="19" t="s">
        <v>26</v>
      </c>
      <c r="C42" s="20">
        <f t="shared" ref="C42:S42" si="6">SUM(C33:C41)</f>
        <v>45934537685</v>
      </c>
      <c r="D42" s="21">
        <f t="shared" si="6"/>
        <v>6761728800</v>
      </c>
      <c r="E42" s="20">
        <f t="shared" si="6"/>
        <v>6761728800</v>
      </c>
      <c r="F42" s="21">
        <f t="shared" si="6"/>
        <v>6550527800</v>
      </c>
      <c r="G42" s="21">
        <f t="shared" si="6"/>
        <v>3815949008</v>
      </c>
      <c r="H42" s="20">
        <f t="shared" si="6"/>
        <v>3116334600</v>
      </c>
      <c r="I42" s="31">
        <f t="shared" si="6"/>
        <v>2067742764</v>
      </c>
      <c r="J42" s="31">
        <f t="shared" si="6"/>
        <v>3509519400</v>
      </c>
      <c r="K42" s="31">
        <f t="shared" si="6"/>
        <v>2029701458</v>
      </c>
      <c r="L42" s="31">
        <f t="shared" si="6"/>
        <v>2034781458</v>
      </c>
      <c r="M42" s="31">
        <f t="shared" si="6"/>
        <v>2059785636</v>
      </c>
      <c r="N42" s="31">
        <f t="shared" si="6"/>
        <v>2430000000</v>
      </c>
      <c r="O42" s="32">
        <f t="shared" si="6"/>
        <v>3083035200</v>
      </c>
      <c r="P42" s="31">
        <f t="shared" si="6"/>
        <v>3199722800</v>
      </c>
      <c r="Q42" s="31">
        <f t="shared" si="6"/>
        <v>2452961600</v>
      </c>
      <c r="R42" s="32">
        <f t="shared" si="6"/>
        <v>2562917184</v>
      </c>
      <c r="S42" s="31">
        <f t="shared" si="6"/>
        <v>2434800600</v>
      </c>
      <c r="T42" s="20">
        <f>SUM(T33:T41)</f>
        <v>100805774793</v>
      </c>
      <c r="U42" s="79"/>
      <c r="V42" s="71"/>
    </row>
    <row r="43" spans="1:22" s="2" customFormat="1" ht="60" customHeight="1" x14ac:dyDescent="0.5">
      <c r="A43" s="23" t="s">
        <v>207</v>
      </c>
      <c r="B43" s="24" t="s">
        <v>56</v>
      </c>
      <c r="C43" s="27" t="s">
        <v>21</v>
      </c>
      <c r="D43" s="29" t="s">
        <v>21</v>
      </c>
      <c r="E43" s="27" t="s">
        <v>21</v>
      </c>
      <c r="F43" s="29" t="s">
        <v>21</v>
      </c>
      <c r="G43" s="29" t="s">
        <v>21</v>
      </c>
      <c r="H43" s="27" t="s">
        <v>21</v>
      </c>
      <c r="I43" s="27" t="s">
        <v>21</v>
      </c>
      <c r="J43" s="27" t="s">
        <v>21</v>
      </c>
      <c r="K43" s="27" t="s">
        <v>21</v>
      </c>
      <c r="L43" s="27" t="s">
        <v>21</v>
      </c>
      <c r="M43" s="27" t="s">
        <v>21</v>
      </c>
      <c r="N43" s="27" t="s">
        <v>21</v>
      </c>
      <c r="O43" s="29" t="s">
        <v>21</v>
      </c>
      <c r="P43" s="27" t="s">
        <v>21</v>
      </c>
      <c r="Q43" s="27" t="s">
        <v>21</v>
      </c>
      <c r="R43" s="29" t="s">
        <v>21</v>
      </c>
      <c r="S43" s="27" t="s">
        <v>21</v>
      </c>
      <c r="T43" s="27" t="s">
        <v>21</v>
      </c>
      <c r="U43" s="79"/>
      <c r="V43" s="71"/>
    </row>
    <row r="44" spans="1:22" s="2" customFormat="1" ht="60" customHeight="1" x14ac:dyDescent="0.5">
      <c r="A44" s="18">
        <v>71160001</v>
      </c>
      <c r="B44" s="22" t="s">
        <v>57</v>
      </c>
      <c r="C44" s="20">
        <v>146558672625.03</v>
      </c>
      <c r="D44" s="21">
        <v>15853683972.84</v>
      </c>
      <c r="E44" s="20">
        <v>13927532941.65</v>
      </c>
      <c r="F44" s="21">
        <v>20438152702.029999</v>
      </c>
      <c r="G44" s="21">
        <v>11061743691.15</v>
      </c>
      <c r="H44" s="20">
        <v>4251251899.4000001</v>
      </c>
      <c r="I44" s="20">
        <v>2309337655.7628031</v>
      </c>
      <c r="J44" s="20">
        <v>8114600156.9499998</v>
      </c>
      <c r="K44" s="20">
        <v>3765729450.3400002</v>
      </c>
      <c r="L44" s="20">
        <v>2213414374.2800002</v>
      </c>
      <c r="M44" s="20">
        <v>1306820015.3871965</v>
      </c>
      <c r="N44" s="20">
        <v>1900232959.0899999</v>
      </c>
      <c r="O44" s="21">
        <v>8506053601.2700005</v>
      </c>
      <c r="P44" s="20">
        <v>10063553801.24</v>
      </c>
      <c r="Q44" s="20">
        <v>6087294426.8599997</v>
      </c>
      <c r="R44" s="21">
        <v>6077472764.96</v>
      </c>
      <c r="S44" s="20">
        <v>3055051857.2200003</v>
      </c>
      <c r="T44" s="20">
        <f>SUM(C44:S44)</f>
        <v>265490598895.45996</v>
      </c>
      <c r="U44" s="79"/>
      <c r="V44" s="71"/>
    </row>
    <row r="45" spans="1:22" s="2" customFormat="1" ht="60" customHeight="1" x14ac:dyDescent="0.5">
      <c r="A45" s="18">
        <v>71160002</v>
      </c>
      <c r="B45" s="22" t="s">
        <v>58</v>
      </c>
      <c r="C45" s="20">
        <v>33725829896.439999</v>
      </c>
      <c r="D45" s="21">
        <v>3395916677.8000002</v>
      </c>
      <c r="E45" s="20">
        <v>3645564424.6300001</v>
      </c>
      <c r="F45" s="21">
        <v>3713685343.7600002</v>
      </c>
      <c r="G45" s="21">
        <v>2325698930</v>
      </c>
      <c r="H45" s="20">
        <v>854305982.51999998</v>
      </c>
      <c r="I45" s="20">
        <v>795405731.37254894</v>
      </c>
      <c r="J45" s="20">
        <v>2333027965.3800001</v>
      </c>
      <c r="K45" s="20">
        <v>869543648.25999999</v>
      </c>
      <c r="L45" s="20">
        <v>878637422.30000007</v>
      </c>
      <c r="M45" s="20">
        <v>363614048.627451</v>
      </c>
      <c r="N45" s="20">
        <v>321215799.01999998</v>
      </c>
      <c r="O45" s="21">
        <v>1547398269.1800001</v>
      </c>
      <c r="P45" s="20">
        <v>1805875617.3500001</v>
      </c>
      <c r="Q45" s="20">
        <v>1403245479</v>
      </c>
      <c r="R45" s="21">
        <v>1116535065.6300001</v>
      </c>
      <c r="S45" s="20">
        <v>679661956.64999998</v>
      </c>
      <c r="T45" s="20">
        <f t="shared" ref="T45:T49" si="7">SUM(C45:S45)</f>
        <v>59775162257.919991</v>
      </c>
      <c r="U45" s="79"/>
      <c r="V45" s="71"/>
    </row>
    <row r="46" spans="1:22" s="2" customFormat="1" ht="60" customHeight="1" x14ac:dyDescent="0.5">
      <c r="A46" s="18">
        <v>71160002</v>
      </c>
      <c r="B46" s="22" t="s">
        <v>59</v>
      </c>
      <c r="C46" s="20">
        <v>10209661100.83</v>
      </c>
      <c r="D46" s="21">
        <v>2753336357.6799998</v>
      </c>
      <c r="E46" s="20">
        <v>2365761311.1399999</v>
      </c>
      <c r="F46" s="21">
        <v>1479161496.8399999</v>
      </c>
      <c r="G46" s="21">
        <v>2017207854.0699999</v>
      </c>
      <c r="H46" s="20">
        <v>602791621.44000006</v>
      </c>
      <c r="I46" s="20">
        <v>343807188.09333336</v>
      </c>
      <c r="J46" s="20">
        <v>874644928.38</v>
      </c>
      <c r="K46" s="20">
        <v>401817710.45999998</v>
      </c>
      <c r="L46" s="20">
        <v>562391346.63999999</v>
      </c>
      <c r="M46" s="20">
        <v>171903594.04666668</v>
      </c>
      <c r="N46" s="20">
        <v>150044033.16</v>
      </c>
      <c r="O46" s="21">
        <v>688191272.84000003</v>
      </c>
      <c r="P46" s="20">
        <v>867429674.84000003</v>
      </c>
      <c r="Q46" s="20">
        <v>572699560.72000003</v>
      </c>
      <c r="R46" s="21">
        <v>581964411.38</v>
      </c>
      <c r="S46" s="20">
        <v>291136865.01999998</v>
      </c>
      <c r="T46" s="20">
        <f t="shared" si="7"/>
        <v>24933950327.580002</v>
      </c>
      <c r="U46" s="79"/>
      <c r="V46" s="71"/>
    </row>
    <row r="47" spans="1:22" s="2" customFormat="1" ht="60" customHeight="1" x14ac:dyDescent="0.5">
      <c r="A47" s="18">
        <v>71160003</v>
      </c>
      <c r="B47" s="22" t="s">
        <v>60</v>
      </c>
      <c r="C47" s="20">
        <v>15795567515.99</v>
      </c>
      <c r="D47" s="21">
        <v>596900000</v>
      </c>
      <c r="E47" s="20">
        <v>755650000</v>
      </c>
      <c r="F47" s="21">
        <v>576707000</v>
      </c>
      <c r="G47" s="21">
        <v>1198880000</v>
      </c>
      <c r="H47" s="20">
        <v>149860000</v>
      </c>
      <c r="I47" s="20">
        <v>147558124.99999997</v>
      </c>
      <c r="J47" s="20">
        <v>817244672.34000003</v>
      </c>
      <c r="K47" s="20">
        <v>118110000</v>
      </c>
      <c r="L47" s="20">
        <v>96520000</v>
      </c>
      <c r="M47" s="20">
        <v>34051874.999999993</v>
      </c>
      <c r="N47" s="20">
        <v>77470000</v>
      </c>
      <c r="O47" s="21">
        <v>365760000</v>
      </c>
      <c r="P47" s="20">
        <v>411721300</v>
      </c>
      <c r="Q47" s="20">
        <v>143510000</v>
      </c>
      <c r="R47" s="21">
        <v>187960000</v>
      </c>
      <c r="S47" s="20">
        <v>73660000</v>
      </c>
      <c r="T47" s="20">
        <f t="shared" si="7"/>
        <v>21547130488.329998</v>
      </c>
      <c r="U47" s="79"/>
      <c r="V47" s="71"/>
    </row>
    <row r="48" spans="1:22" s="2" customFormat="1" ht="60" customHeight="1" x14ac:dyDescent="0.5">
      <c r="A48" s="18">
        <v>71160003</v>
      </c>
      <c r="B48" s="22" t="s">
        <v>61</v>
      </c>
      <c r="C48" s="20">
        <v>9000000000</v>
      </c>
      <c r="D48" s="21">
        <v>0</v>
      </c>
      <c r="E48" s="20">
        <v>0</v>
      </c>
      <c r="F48" s="21">
        <v>756368501.23000002</v>
      </c>
      <c r="G48" s="21">
        <v>348854875.06</v>
      </c>
      <c r="H48" s="20">
        <v>0</v>
      </c>
      <c r="I48" s="20">
        <v>0</v>
      </c>
      <c r="J48" s="20">
        <v>0</v>
      </c>
      <c r="K48" s="20">
        <v>0</v>
      </c>
      <c r="L48" s="20">
        <v>1.27</v>
      </c>
      <c r="M48" s="20">
        <v>0</v>
      </c>
      <c r="N48" s="20">
        <v>0</v>
      </c>
      <c r="O48" s="21">
        <v>0</v>
      </c>
      <c r="P48" s="20">
        <v>0</v>
      </c>
      <c r="Q48" s="20">
        <v>0</v>
      </c>
      <c r="R48" s="21">
        <v>0</v>
      </c>
      <c r="S48" s="20">
        <v>0</v>
      </c>
      <c r="T48" s="20">
        <f t="shared" si="7"/>
        <v>10105223377.559999</v>
      </c>
      <c r="U48" s="79"/>
      <c r="V48" s="71"/>
    </row>
    <row r="49" spans="1:22" s="2" customFormat="1" ht="60" customHeight="1" x14ac:dyDescent="0.5">
      <c r="A49" s="18">
        <v>71160004</v>
      </c>
      <c r="B49" s="22" t="s">
        <v>62</v>
      </c>
      <c r="C49" s="20">
        <v>2374830702.4499998</v>
      </c>
      <c r="D49" s="21">
        <v>76298374.200000003</v>
      </c>
      <c r="E49" s="20">
        <v>65193697.399999999</v>
      </c>
      <c r="F49" s="21">
        <v>53985800.079999998</v>
      </c>
      <c r="G49" s="21">
        <v>147991057.84</v>
      </c>
      <c r="H49" s="20">
        <v>37148256.920000002</v>
      </c>
      <c r="I49" s="20">
        <v>40839787.594666675</v>
      </c>
      <c r="J49" s="20">
        <v>45005396.399999999</v>
      </c>
      <c r="K49" s="20">
        <v>17392465.850000001</v>
      </c>
      <c r="L49" s="20">
        <v>15127456.41</v>
      </c>
      <c r="M49" s="20">
        <v>29844460.165333334</v>
      </c>
      <c r="N49" s="20">
        <v>25822917.620000001</v>
      </c>
      <c r="O49" s="21">
        <v>43838394.670000002</v>
      </c>
      <c r="P49" s="20">
        <v>27955562.580000002</v>
      </c>
      <c r="Q49" s="20">
        <v>1578227.73</v>
      </c>
      <c r="R49" s="21">
        <v>57442677.850000001</v>
      </c>
      <c r="S49" s="20">
        <v>6821718.6399999997</v>
      </c>
      <c r="T49" s="20">
        <f t="shared" si="7"/>
        <v>3067116954.3999991</v>
      </c>
      <c r="U49" s="79"/>
      <c r="V49" s="71"/>
    </row>
    <row r="50" spans="1:22" s="2" customFormat="1" ht="60" customHeight="1" x14ac:dyDescent="0.5">
      <c r="A50" s="18"/>
      <c r="B50" s="19" t="s">
        <v>26</v>
      </c>
      <c r="C50" s="20">
        <f t="shared" ref="C50:S50" si="8">SUM(C44:C49)</f>
        <v>217664561840.73999</v>
      </c>
      <c r="D50" s="21">
        <f t="shared" si="8"/>
        <v>22676135382.52</v>
      </c>
      <c r="E50" s="20">
        <f t="shared" si="8"/>
        <v>20759702374.82</v>
      </c>
      <c r="F50" s="21">
        <f t="shared" si="8"/>
        <v>27018060843.940002</v>
      </c>
      <c r="G50" s="21">
        <f t="shared" si="8"/>
        <v>17100376408.119999</v>
      </c>
      <c r="H50" s="20">
        <f t="shared" si="8"/>
        <v>5895357760.2800007</v>
      </c>
      <c r="I50" s="31">
        <f t="shared" si="8"/>
        <v>3636948487.8233519</v>
      </c>
      <c r="J50" s="31">
        <f t="shared" si="8"/>
        <v>12184523119.449999</v>
      </c>
      <c r="K50" s="31">
        <f t="shared" si="8"/>
        <v>5172593274.9100008</v>
      </c>
      <c r="L50" s="31">
        <f t="shared" si="8"/>
        <v>3766090600.9000001</v>
      </c>
      <c r="M50" s="31">
        <f t="shared" si="8"/>
        <v>1906233993.2266474</v>
      </c>
      <c r="N50" s="31">
        <f t="shared" si="8"/>
        <v>2474785708.8899994</v>
      </c>
      <c r="O50" s="32">
        <f t="shared" si="8"/>
        <v>11151241537.960001</v>
      </c>
      <c r="P50" s="31">
        <f t="shared" si="8"/>
        <v>13176535956.01</v>
      </c>
      <c r="Q50" s="31">
        <f t="shared" si="8"/>
        <v>8208327694.3099995</v>
      </c>
      <c r="R50" s="32">
        <f t="shared" si="8"/>
        <v>8021374919.8200006</v>
      </c>
      <c r="S50" s="31">
        <f t="shared" si="8"/>
        <v>4106332397.5300002</v>
      </c>
      <c r="T50" s="20">
        <f>SUM(T44:T49)</f>
        <v>384919182301.25</v>
      </c>
      <c r="U50" s="79"/>
      <c r="V50" s="71"/>
    </row>
    <row r="51" spans="1:22" s="2" customFormat="1" ht="60" customHeight="1" x14ac:dyDescent="0.5">
      <c r="A51" s="18"/>
      <c r="B51" s="19" t="s">
        <v>63</v>
      </c>
      <c r="C51" s="20">
        <f t="shared" ref="C51:S51" si="9">C10+C14+C31+C42+C50</f>
        <v>273715819525.73999</v>
      </c>
      <c r="D51" s="21">
        <f t="shared" si="9"/>
        <v>29891464182.52</v>
      </c>
      <c r="E51" s="20">
        <f t="shared" si="9"/>
        <v>28223431174.82</v>
      </c>
      <c r="F51" s="21">
        <f t="shared" si="9"/>
        <v>34132588643.940002</v>
      </c>
      <c r="G51" s="21">
        <f t="shared" si="9"/>
        <v>21370985416.119999</v>
      </c>
      <c r="H51" s="20">
        <f t="shared" si="9"/>
        <v>9249692360.2800007</v>
      </c>
      <c r="I51" s="20">
        <f t="shared" si="9"/>
        <v>5704691251.8233519</v>
      </c>
      <c r="J51" s="20">
        <f t="shared" si="9"/>
        <v>15932042519.449999</v>
      </c>
      <c r="K51" s="20">
        <f t="shared" si="9"/>
        <v>7202294732.9100008</v>
      </c>
      <c r="L51" s="20">
        <f t="shared" si="9"/>
        <v>5800872058.8999996</v>
      </c>
      <c r="M51" s="20">
        <f t="shared" si="9"/>
        <v>3966019629.2266474</v>
      </c>
      <c r="N51" s="20">
        <f t="shared" si="9"/>
        <v>4904785708.8899994</v>
      </c>
      <c r="O51" s="21">
        <f t="shared" si="9"/>
        <v>14234276737.960001</v>
      </c>
      <c r="P51" s="20">
        <f t="shared" si="9"/>
        <v>16476258756.01</v>
      </c>
      <c r="Q51" s="20">
        <f t="shared" si="9"/>
        <v>10661289294.309999</v>
      </c>
      <c r="R51" s="21">
        <f t="shared" si="9"/>
        <v>10584292103.82</v>
      </c>
      <c r="S51" s="20">
        <f t="shared" si="9"/>
        <v>6541132997.5300007</v>
      </c>
      <c r="T51" s="20">
        <f>T10+T14+T31+T42+T50</f>
        <v>498591937094.25</v>
      </c>
      <c r="U51" s="79"/>
      <c r="V51" s="71"/>
    </row>
    <row r="52" spans="1:22" s="2" customFormat="1" ht="60" customHeight="1" x14ac:dyDescent="0.5">
      <c r="A52" s="18">
        <v>71200000</v>
      </c>
      <c r="B52" s="19" t="s">
        <v>64</v>
      </c>
      <c r="C52" s="53"/>
      <c r="D52" s="54"/>
      <c r="E52" s="53"/>
      <c r="F52" s="54"/>
      <c r="G52" s="54"/>
      <c r="H52" s="53"/>
      <c r="I52" s="53"/>
      <c r="J52" s="53"/>
      <c r="K52" s="53"/>
      <c r="L52" s="53"/>
      <c r="M52" s="53"/>
      <c r="N52" s="53"/>
      <c r="O52" s="54"/>
      <c r="P52" s="53"/>
      <c r="Q52" s="53"/>
      <c r="R52" s="54"/>
      <c r="S52" s="53"/>
      <c r="T52" s="20"/>
      <c r="U52" s="79"/>
      <c r="V52" s="71"/>
    </row>
    <row r="53" spans="1:22" s="2" customFormat="1" ht="60" customHeight="1" thickBot="1" x14ac:dyDescent="0.55000000000000004">
      <c r="A53" s="23" t="s">
        <v>208</v>
      </c>
      <c r="B53" s="24" t="s">
        <v>65</v>
      </c>
      <c r="C53" s="27" t="s">
        <v>21</v>
      </c>
      <c r="D53" s="29" t="s">
        <v>21</v>
      </c>
      <c r="E53" s="33" t="s">
        <v>21</v>
      </c>
      <c r="F53" s="34" t="s">
        <v>21</v>
      </c>
      <c r="G53" s="29" t="s">
        <v>21</v>
      </c>
      <c r="H53" s="27" t="s">
        <v>21</v>
      </c>
      <c r="I53" s="27" t="s">
        <v>21</v>
      </c>
      <c r="J53" s="27" t="s">
        <v>21</v>
      </c>
      <c r="K53" s="27" t="s">
        <v>21</v>
      </c>
      <c r="L53" s="27" t="s">
        <v>21</v>
      </c>
      <c r="M53" s="27" t="s">
        <v>21</v>
      </c>
      <c r="N53" s="27" t="s">
        <v>21</v>
      </c>
      <c r="O53" s="29" t="s">
        <v>21</v>
      </c>
      <c r="P53" s="27" t="s">
        <v>21</v>
      </c>
      <c r="Q53" s="27" t="s">
        <v>21</v>
      </c>
      <c r="R53" s="29" t="s">
        <v>21</v>
      </c>
      <c r="S53" s="27" t="s">
        <v>21</v>
      </c>
      <c r="T53" s="27" t="s">
        <v>21</v>
      </c>
      <c r="U53" s="79"/>
      <c r="V53" s="71"/>
    </row>
    <row r="54" spans="1:22" s="2" customFormat="1" ht="60" customHeight="1" x14ac:dyDescent="0.5">
      <c r="A54" s="18">
        <v>71210001</v>
      </c>
      <c r="B54" s="22" t="s">
        <v>66</v>
      </c>
      <c r="C54" s="20">
        <v>0</v>
      </c>
      <c r="D54" s="35">
        <v>100000000</v>
      </c>
      <c r="E54" s="36">
        <v>100000000</v>
      </c>
      <c r="F54" s="37">
        <v>100000000</v>
      </c>
      <c r="G54" s="21">
        <v>50000000</v>
      </c>
      <c r="H54" s="20">
        <v>50000000</v>
      </c>
      <c r="I54" s="20">
        <v>0</v>
      </c>
      <c r="J54" s="20">
        <v>100000000</v>
      </c>
      <c r="K54" s="20">
        <v>0</v>
      </c>
      <c r="L54" s="20">
        <v>0</v>
      </c>
      <c r="M54" s="20">
        <v>0</v>
      </c>
      <c r="N54" s="20">
        <v>0</v>
      </c>
      <c r="O54" s="21">
        <v>0</v>
      </c>
      <c r="P54" s="20">
        <v>0</v>
      </c>
      <c r="Q54" s="20">
        <v>0</v>
      </c>
      <c r="R54" s="21">
        <v>0</v>
      </c>
      <c r="S54" s="20">
        <v>0</v>
      </c>
      <c r="T54" s="20">
        <f t="shared" ref="T54:T59" si="10">SUM(C54:S54)</f>
        <v>500000000</v>
      </c>
      <c r="U54" s="79"/>
      <c r="V54" s="71"/>
    </row>
    <row r="55" spans="1:22" s="2" customFormat="1" ht="60" customHeight="1" x14ac:dyDescent="0.5">
      <c r="A55" s="18">
        <v>71210002</v>
      </c>
      <c r="B55" s="22" t="s">
        <v>67</v>
      </c>
      <c r="C55" s="20">
        <v>0</v>
      </c>
      <c r="D55" s="35">
        <v>300000000</v>
      </c>
      <c r="E55" s="20">
        <v>300000000</v>
      </c>
      <c r="F55" s="21">
        <v>300000000</v>
      </c>
      <c r="G55" s="21">
        <v>300000000</v>
      </c>
      <c r="H55" s="20">
        <v>200000000</v>
      </c>
      <c r="I55" s="20">
        <v>50000000</v>
      </c>
      <c r="J55" s="20">
        <v>300000000</v>
      </c>
      <c r="K55" s="20">
        <v>50000000</v>
      </c>
      <c r="L55" s="20">
        <v>50000000</v>
      </c>
      <c r="M55" s="20">
        <v>50000000</v>
      </c>
      <c r="N55" s="20">
        <v>50000000</v>
      </c>
      <c r="O55" s="21">
        <v>50000000</v>
      </c>
      <c r="P55" s="20">
        <v>200000000</v>
      </c>
      <c r="Q55" s="20">
        <v>50000000</v>
      </c>
      <c r="R55" s="21">
        <v>200000000</v>
      </c>
      <c r="S55" s="20">
        <v>50000000</v>
      </c>
      <c r="T55" s="20">
        <f t="shared" si="10"/>
        <v>2500000000</v>
      </c>
      <c r="U55" s="79"/>
      <c r="V55" s="71"/>
    </row>
    <row r="56" spans="1:22" s="2" customFormat="1" ht="60" customHeight="1" x14ac:dyDescent="0.5">
      <c r="A56" s="18">
        <v>71210003</v>
      </c>
      <c r="B56" s="22" t="s">
        <v>68</v>
      </c>
      <c r="C56" s="20">
        <v>500000000</v>
      </c>
      <c r="D56" s="35">
        <v>0</v>
      </c>
      <c r="E56" s="20">
        <v>0</v>
      </c>
      <c r="F56" s="21">
        <v>0</v>
      </c>
      <c r="G56" s="21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1">
        <v>0</v>
      </c>
      <c r="P56" s="20">
        <v>0</v>
      </c>
      <c r="Q56" s="20">
        <v>0</v>
      </c>
      <c r="R56" s="21">
        <v>0</v>
      </c>
      <c r="S56" s="20">
        <v>0</v>
      </c>
      <c r="T56" s="20">
        <f t="shared" si="10"/>
        <v>500000000</v>
      </c>
      <c r="U56" s="79"/>
      <c r="V56" s="71"/>
    </row>
    <row r="57" spans="1:22" s="2" customFormat="1" ht="60" customHeight="1" x14ac:dyDescent="0.5">
      <c r="A57" s="18">
        <v>71210004</v>
      </c>
      <c r="B57" s="22" t="s">
        <v>69</v>
      </c>
      <c r="C57" s="20">
        <v>600000000</v>
      </c>
      <c r="D57" s="35">
        <v>150000000</v>
      </c>
      <c r="E57" s="20">
        <v>150000000</v>
      </c>
      <c r="F57" s="21">
        <v>150000000</v>
      </c>
      <c r="G57" s="21">
        <v>0</v>
      </c>
      <c r="H57" s="20">
        <v>100000000</v>
      </c>
      <c r="I57" s="20">
        <v>0</v>
      </c>
      <c r="J57" s="20">
        <v>100000000</v>
      </c>
      <c r="K57" s="20">
        <v>150000000</v>
      </c>
      <c r="L57" s="20">
        <v>0</v>
      </c>
      <c r="M57" s="20">
        <v>100000000</v>
      </c>
      <c r="N57" s="20">
        <v>0</v>
      </c>
      <c r="O57" s="21">
        <v>150000000</v>
      </c>
      <c r="P57" s="20">
        <v>150000000</v>
      </c>
      <c r="Q57" s="20">
        <v>0</v>
      </c>
      <c r="R57" s="21">
        <v>0</v>
      </c>
      <c r="S57" s="20">
        <v>100000000</v>
      </c>
      <c r="T57" s="20">
        <f t="shared" si="10"/>
        <v>1900000000</v>
      </c>
      <c r="U57" s="79"/>
      <c r="V57" s="71"/>
    </row>
    <row r="58" spans="1:22" s="2" customFormat="1" ht="60" customHeight="1" x14ac:dyDescent="0.5">
      <c r="A58" s="18">
        <v>71210005</v>
      </c>
      <c r="B58" s="22" t="s">
        <v>70</v>
      </c>
      <c r="C58" s="20">
        <v>3072898500</v>
      </c>
      <c r="D58" s="35">
        <v>1366573413.3100002</v>
      </c>
      <c r="E58" s="20">
        <v>1125338688.95</v>
      </c>
      <c r="F58" s="21">
        <v>1701990360</v>
      </c>
      <c r="G58" s="21">
        <v>76522880</v>
      </c>
      <c r="H58" s="20">
        <v>0</v>
      </c>
      <c r="I58" s="20">
        <v>0</v>
      </c>
      <c r="J58" s="20">
        <v>639442122.83000004</v>
      </c>
      <c r="K58" s="20">
        <v>0</v>
      </c>
      <c r="L58" s="20">
        <v>0</v>
      </c>
      <c r="M58" s="20">
        <v>0</v>
      </c>
      <c r="N58" s="20">
        <v>23275000</v>
      </c>
      <c r="O58" s="21">
        <v>191653000</v>
      </c>
      <c r="P58" s="20">
        <v>22344000</v>
      </c>
      <c r="Q58" s="20">
        <v>0</v>
      </c>
      <c r="R58" s="21">
        <v>0</v>
      </c>
      <c r="S58" s="20">
        <v>0</v>
      </c>
      <c r="T58" s="20">
        <f t="shared" si="10"/>
        <v>8220037965.0900002</v>
      </c>
      <c r="U58" s="79"/>
      <c r="V58" s="71"/>
    </row>
    <row r="59" spans="1:22" s="2" customFormat="1" ht="60" customHeight="1" x14ac:dyDescent="0.5">
      <c r="A59" s="18">
        <v>71210006</v>
      </c>
      <c r="B59" s="22" t="s">
        <v>71</v>
      </c>
      <c r="C59" s="20">
        <v>3362214655</v>
      </c>
      <c r="D59" s="35">
        <v>630723650</v>
      </c>
      <c r="E59" s="20">
        <v>462107824</v>
      </c>
      <c r="F59" s="21">
        <v>547965036</v>
      </c>
      <c r="G59" s="21">
        <v>194152503</v>
      </c>
      <c r="H59" s="20">
        <v>78280719</v>
      </c>
      <c r="I59" s="20">
        <v>58710539.25</v>
      </c>
      <c r="J59" s="20">
        <v>75182126</v>
      </c>
      <c r="K59" s="20">
        <v>0</v>
      </c>
      <c r="L59" s="20">
        <v>0</v>
      </c>
      <c r="M59" s="20">
        <v>19570180</v>
      </c>
      <c r="N59" s="20">
        <v>0</v>
      </c>
      <c r="O59" s="21">
        <v>173462844</v>
      </c>
      <c r="P59" s="20">
        <v>112083537</v>
      </c>
      <c r="Q59" s="20">
        <v>33802818</v>
      </c>
      <c r="R59" s="21">
        <v>78280719</v>
      </c>
      <c r="S59" s="20">
        <v>173462850</v>
      </c>
      <c r="T59" s="20">
        <f t="shared" si="10"/>
        <v>6000000000.25</v>
      </c>
      <c r="U59" s="79"/>
      <c r="V59" s="71"/>
    </row>
    <row r="60" spans="1:22" s="2" customFormat="1" ht="60" customHeight="1" x14ac:dyDescent="0.5">
      <c r="A60" s="18"/>
      <c r="B60" s="19" t="s">
        <v>26</v>
      </c>
      <c r="C60" s="20">
        <f t="shared" ref="C60:S60" si="11">SUM(C54:C59)</f>
        <v>7535113155</v>
      </c>
      <c r="D60" s="35">
        <f t="shared" si="11"/>
        <v>2547297063.3100004</v>
      </c>
      <c r="E60" s="20">
        <f t="shared" si="11"/>
        <v>2137446512.95</v>
      </c>
      <c r="F60" s="21">
        <f t="shared" si="11"/>
        <v>2799955396</v>
      </c>
      <c r="G60" s="21">
        <f t="shared" si="11"/>
        <v>620675383</v>
      </c>
      <c r="H60" s="20">
        <f t="shared" si="11"/>
        <v>428280719</v>
      </c>
      <c r="I60" s="20">
        <f t="shared" si="11"/>
        <v>108710539.25</v>
      </c>
      <c r="J60" s="20">
        <f t="shared" si="11"/>
        <v>1214624248.8299999</v>
      </c>
      <c r="K60" s="20">
        <f t="shared" si="11"/>
        <v>200000000</v>
      </c>
      <c r="L60" s="20">
        <f t="shared" si="11"/>
        <v>50000000</v>
      </c>
      <c r="M60" s="20">
        <f t="shared" si="11"/>
        <v>169570180</v>
      </c>
      <c r="N60" s="20">
        <f t="shared" si="11"/>
        <v>73275000</v>
      </c>
      <c r="O60" s="21">
        <f t="shared" si="11"/>
        <v>565115844</v>
      </c>
      <c r="P60" s="20">
        <f t="shared" si="11"/>
        <v>484427537</v>
      </c>
      <c r="Q60" s="20">
        <f t="shared" si="11"/>
        <v>83802818</v>
      </c>
      <c r="R60" s="21">
        <f t="shared" si="11"/>
        <v>278280719</v>
      </c>
      <c r="S60" s="20">
        <f t="shared" si="11"/>
        <v>323462850</v>
      </c>
      <c r="T60" s="20">
        <f>SUM(T54:T59)</f>
        <v>19620037965.34</v>
      </c>
      <c r="U60" s="79"/>
      <c r="V60" s="71"/>
    </row>
    <row r="61" spans="1:22" s="2" customFormat="1" ht="60" customHeight="1" x14ac:dyDescent="0.5">
      <c r="A61" s="23" t="s">
        <v>209</v>
      </c>
      <c r="B61" s="28" t="s">
        <v>72</v>
      </c>
      <c r="C61" s="27" t="s">
        <v>21</v>
      </c>
      <c r="D61" s="38" t="s">
        <v>21</v>
      </c>
      <c r="E61" s="27" t="s">
        <v>21</v>
      </c>
      <c r="F61" s="29" t="s">
        <v>21</v>
      </c>
      <c r="G61" s="29" t="s">
        <v>21</v>
      </c>
      <c r="H61" s="27" t="s">
        <v>21</v>
      </c>
      <c r="I61" s="27" t="s">
        <v>21</v>
      </c>
      <c r="J61" s="27" t="s">
        <v>21</v>
      </c>
      <c r="K61" s="27" t="s">
        <v>21</v>
      </c>
      <c r="L61" s="27" t="s">
        <v>21</v>
      </c>
      <c r="M61" s="27" t="s">
        <v>21</v>
      </c>
      <c r="N61" s="27" t="s">
        <v>21</v>
      </c>
      <c r="O61" s="29" t="s">
        <v>21</v>
      </c>
      <c r="P61" s="27" t="s">
        <v>21</v>
      </c>
      <c r="Q61" s="27" t="s">
        <v>21</v>
      </c>
      <c r="R61" s="29" t="s">
        <v>21</v>
      </c>
      <c r="S61" s="27" t="s">
        <v>21</v>
      </c>
      <c r="T61" s="27" t="s">
        <v>21</v>
      </c>
      <c r="U61" s="79"/>
      <c r="V61" s="71"/>
    </row>
    <row r="62" spans="1:22" s="2" customFormat="1" ht="60" customHeight="1" x14ac:dyDescent="0.5">
      <c r="A62" s="18">
        <v>71220001</v>
      </c>
      <c r="B62" s="19" t="s">
        <v>73</v>
      </c>
      <c r="C62" s="20">
        <v>2000000000</v>
      </c>
      <c r="D62" s="35">
        <v>1000000000</v>
      </c>
      <c r="E62" s="20">
        <v>0</v>
      </c>
      <c r="F62" s="21">
        <v>0</v>
      </c>
      <c r="G62" s="21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1">
        <v>0</v>
      </c>
      <c r="P62" s="20">
        <v>0</v>
      </c>
      <c r="Q62" s="20">
        <v>0</v>
      </c>
      <c r="R62" s="21">
        <v>0</v>
      </c>
      <c r="S62" s="20">
        <v>0</v>
      </c>
      <c r="T62" s="20">
        <f t="shared" ref="T62:T64" si="12">SUM(C62:S62)</f>
        <v>3000000000</v>
      </c>
      <c r="U62" s="79"/>
      <c r="V62" s="71"/>
    </row>
    <row r="63" spans="1:22" s="2" customFormat="1" ht="60" customHeight="1" x14ac:dyDescent="0.5">
      <c r="A63" s="18">
        <v>71220001</v>
      </c>
      <c r="B63" s="19" t="s">
        <v>74</v>
      </c>
      <c r="C63" s="20">
        <v>1</v>
      </c>
      <c r="D63" s="35">
        <v>1</v>
      </c>
      <c r="E63" s="20">
        <v>1</v>
      </c>
      <c r="F63" s="21">
        <v>1</v>
      </c>
      <c r="G63" s="21">
        <v>1</v>
      </c>
      <c r="H63" s="20">
        <v>1</v>
      </c>
      <c r="I63" s="20">
        <v>1</v>
      </c>
      <c r="J63" s="20">
        <v>1</v>
      </c>
      <c r="K63" s="20">
        <v>1</v>
      </c>
      <c r="L63" s="20">
        <v>1</v>
      </c>
      <c r="M63" s="20">
        <v>1</v>
      </c>
      <c r="N63" s="20">
        <v>1</v>
      </c>
      <c r="O63" s="21">
        <v>1</v>
      </c>
      <c r="P63" s="20">
        <v>1</v>
      </c>
      <c r="Q63" s="20">
        <v>1</v>
      </c>
      <c r="R63" s="21">
        <v>1</v>
      </c>
      <c r="S63" s="20">
        <v>1</v>
      </c>
      <c r="T63" s="20">
        <f t="shared" si="12"/>
        <v>17</v>
      </c>
      <c r="U63" s="79"/>
      <c r="V63" s="71"/>
    </row>
    <row r="64" spans="1:22" s="2" customFormat="1" ht="60" customHeight="1" x14ac:dyDescent="0.5">
      <c r="A64" s="18">
        <v>71220001</v>
      </c>
      <c r="B64" s="19" t="s">
        <v>75</v>
      </c>
      <c r="C64" s="20">
        <v>1100000000</v>
      </c>
      <c r="D64" s="35">
        <v>200000000</v>
      </c>
      <c r="E64" s="20">
        <v>200000000</v>
      </c>
      <c r="F64" s="21">
        <v>200000000</v>
      </c>
      <c r="G64" s="21">
        <v>200000000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1">
        <v>0</v>
      </c>
      <c r="P64" s="20">
        <v>0</v>
      </c>
      <c r="Q64" s="20">
        <v>0</v>
      </c>
      <c r="R64" s="21">
        <v>0</v>
      </c>
      <c r="S64" s="20">
        <v>0</v>
      </c>
      <c r="T64" s="20">
        <f t="shared" si="12"/>
        <v>1900000000</v>
      </c>
      <c r="U64" s="79"/>
      <c r="V64" s="71"/>
    </row>
    <row r="65" spans="1:22" s="2" customFormat="1" ht="60" customHeight="1" x14ac:dyDescent="0.5">
      <c r="A65" s="18"/>
      <c r="B65" s="19" t="s">
        <v>26</v>
      </c>
      <c r="C65" s="20">
        <f t="shared" ref="C65:S65" si="13">SUM(C62:C64)</f>
        <v>3100000001</v>
      </c>
      <c r="D65" s="35">
        <f t="shared" si="13"/>
        <v>1200000001</v>
      </c>
      <c r="E65" s="20">
        <f t="shared" si="13"/>
        <v>200000001</v>
      </c>
      <c r="F65" s="21">
        <f t="shared" si="13"/>
        <v>200000001</v>
      </c>
      <c r="G65" s="21">
        <f t="shared" si="13"/>
        <v>200000001</v>
      </c>
      <c r="H65" s="20">
        <f t="shared" si="13"/>
        <v>1</v>
      </c>
      <c r="I65" s="20">
        <f t="shared" si="13"/>
        <v>1</v>
      </c>
      <c r="J65" s="20">
        <f t="shared" si="13"/>
        <v>1</v>
      </c>
      <c r="K65" s="20">
        <f t="shared" si="13"/>
        <v>1</v>
      </c>
      <c r="L65" s="20">
        <f t="shared" si="13"/>
        <v>1</v>
      </c>
      <c r="M65" s="20">
        <f t="shared" si="13"/>
        <v>1</v>
      </c>
      <c r="N65" s="20">
        <f t="shared" si="13"/>
        <v>1</v>
      </c>
      <c r="O65" s="21">
        <f t="shared" si="13"/>
        <v>1</v>
      </c>
      <c r="P65" s="20">
        <f t="shared" si="13"/>
        <v>1</v>
      </c>
      <c r="Q65" s="20">
        <f t="shared" si="13"/>
        <v>1</v>
      </c>
      <c r="R65" s="21">
        <f t="shared" si="13"/>
        <v>1</v>
      </c>
      <c r="S65" s="20">
        <f t="shared" si="13"/>
        <v>1</v>
      </c>
      <c r="T65" s="20">
        <f>SUM(T62:T64)</f>
        <v>4900000017</v>
      </c>
      <c r="U65" s="79"/>
      <c r="V65" s="71"/>
    </row>
    <row r="66" spans="1:22" s="2" customFormat="1" ht="60" customHeight="1" x14ac:dyDescent="0.5">
      <c r="A66" s="23" t="s">
        <v>210</v>
      </c>
      <c r="B66" s="24" t="s">
        <v>76</v>
      </c>
      <c r="C66" s="27" t="s">
        <v>21</v>
      </c>
      <c r="D66" s="38" t="s">
        <v>21</v>
      </c>
      <c r="E66" s="27" t="s">
        <v>21</v>
      </c>
      <c r="F66" s="29" t="s">
        <v>21</v>
      </c>
      <c r="G66" s="29" t="s">
        <v>21</v>
      </c>
      <c r="H66" s="27" t="s">
        <v>21</v>
      </c>
      <c r="I66" s="27" t="s">
        <v>21</v>
      </c>
      <c r="J66" s="27" t="s">
        <v>21</v>
      </c>
      <c r="K66" s="27" t="s">
        <v>21</v>
      </c>
      <c r="L66" s="27" t="s">
        <v>21</v>
      </c>
      <c r="M66" s="27" t="s">
        <v>21</v>
      </c>
      <c r="N66" s="27" t="s">
        <v>21</v>
      </c>
      <c r="O66" s="29" t="s">
        <v>21</v>
      </c>
      <c r="P66" s="27" t="s">
        <v>21</v>
      </c>
      <c r="Q66" s="27" t="s">
        <v>21</v>
      </c>
      <c r="R66" s="29" t="s">
        <v>21</v>
      </c>
      <c r="S66" s="27" t="s">
        <v>21</v>
      </c>
      <c r="T66" s="27" t="s">
        <v>21</v>
      </c>
      <c r="U66" s="79"/>
      <c r="V66" s="71"/>
    </row>
    <row r="67" spans="1:22" s="2" customFormat="1" ht="60" customHeight="1" x14ac:dyDescent="0.5">
      <c r="A67" s="18">
        <v>71230001</v>
      </c>
      <c r="B67" s="22" t="s">
        <v>77</v>
      </c>
      <c r="C67" s="39">
        <v>26292920228</v>
      </c>
      <c r="D67" s="35">
        <v>4817456194</v>
      </c>
      <c r="E67" s="20">
        <v>4583667878</v>
      </c>
      <c r="F67" s="21">
        <v>3197468474</v>
      </c>
      <c r="G67" s="21">
        <v>3268313418</v>
      </c>
      <c r="H67" s="20">
        <v>1381476409</v>
      </c>
      <c r="I67" s="20">
        <v>288102772</v>
      </c>
      <c r="J67" s="20">
        <v>1294100978</v>
      </c>
      <c r="K67" s="20">
        <v>321163746</v>
      </c>
      <c r="L67" s="20">
        <v>151135881</v>
      </c>
      <c r="M67" s="20">
        <v>118074907</v>
      </c>
      <c r="N67" s="20">
        <v>451046144</v>
      </c>
      <c r="O67" s="21">
        <v>819439853</v>
      </c>
      <c r="P67" s="20">
        <v>1381476409</v>
      </c>
      <c r="Q67" s="20">
        <v>621074009</v>
      </c>
      <c r="R67" s="21">
        <v>524252586</v>
      </c>
      <c r="S67" s="20">
        <v>488830114</v>
      </c>
      <c r="T67" s="20">
        <f>SUM(C67:S67)</f>
        <v>50000000000</v>
      </c>
      <c r="U67" s="79"/>
      <c r="V67" s="71"/>
    </row>
    <row r="68" spans="1:22" s="2" customFormat="1" ht="60" customHeight="1" x14ac:dyDescent="0.5">
      <c r="A68" s="18">
        <v>71230002</v>
      </c>
      <c r="B68" s="22" t="s">
        <v>78</v>
      </c>
      <c r="C68" s="39">
        <v>1428700000</v>
      </c>
      <c r="D68" s="35"/>
      <c r="E68" s="20"/>
      <c r="F68" s="21"/>
      <c r="G68" s="21"/>
      <c r="H68" s="20"/>
      <c r="I68" s="31"/>
      <c r="J68" s="31"/>
      <c r="K68" s="31"/>
      <c r="L68" s="31"/>
      <c r="M68" s="31"/>
      <c r="N68" s="31"/>
      <c r="O68" s="32"/>
      <c r="P68" s="31"/>
      <c r="Q68" s="31"/>
      <c r="R68" s="32"/>
      <c r="S68" s="31"/>
      <c r="T68" s="20">
        <f>SUM(C68:S68)</f>
        <v>1428700000</v>
      </c>
      <c r="U68" s="80"/>
      <c r="V68" s="71"/>
    </row>
    <row r="69" spans="1:22" s="2" customFormat="1" ht="60" customHeight="1" x14ac:dyDescent="0.5">
      <c r="A69" s="18">
        <v>71230003</v>
      </c>
      <c r="B69" s="22" t="s">
        <v>79</v>
      </c>
      <c r="C69" s="39">
        <v>546000000</v>
      </c>
      <c r="D69" s="35"/>
      <c r="E69" s="20"/>
      <c r="F69" s="21"/>
      <c r="G69" s="21"/>
      <c r="H69" s="20"/>
      <c r="I69" s="31"/>
      <c r="J69" s="31"/>
      <c r="K69" s="31"/>
      <c r="L69" s="31"/>
      <c r="M69" s="31"/>
      <c r="N69" s="31"/>
      <c r="O69" s="32"/>
      <c r="P69" s="31"/>
      <c r="Q69" s="31"/>
      <c r="R69" s="32"/>
      <c r="S69" s="31"/>
      <c r="T69" s="20">
        <f t="shared" ref="T69:T91" si="14">SUM(C69:S69)</f>
        <v>546000000</v>
      </c>
      <c r="U69" s="80"/>
      <c r="V69" s="71"/>
    </row>
    <row r="70" spans="1:22" s="2" customFormat="1" ht="60" customHeight="1" x14ac:dyDescent="0.5">
      <c r="A70" s="18">
        <v>71230004</v>
      </c>
      <c r="B70" s="22" t="s">
        <v>80</v>
      </c>
      <c r="C70" s="39">
        <v>400000000</v>
      </c>
      <c r="D70" s="35">
        <v>100000000</v>
      </c>
      <c r="E70" s="20">
        <v>100000000</v>
      </c>
      <c r="F70" s="21">
        <v>100000000</v>
      </c>
      <c r="G70" s="21">
        <v>100000000</v>
      </c>
      <c r="H70" s="20">
        <v>100000000</v>
      </c>
      <c r="I70" s="31">
        <v>1</v>
      </c>
      <c r="J70" s="31">
        <v>100000000</v>
      </c>
      <c r="K70" s="31">
        <v>1</v>
      </c>
      <c r="L70" s="31">
        <v>1</v>
      </c>
      <c r="M70" s="31">
        <v>1</v>
      </c>
      <c r="N70" s="31">
        <v>1</v>
      </c>
      <c r="O70" s="32">
        <v>1</v>
      </c>
      <c r="P70" s="31">
        <v>100000000</v>
      </c>
      <c r="Q70" s="31">
        <v>1</v>
      </c>
      <c r="R70" s="32">
        <v>1</v>
      </c>
      <c r="S70" s="31">
        <v>1</v>
      </c>
      <c r="T70" s="20">
        <f t="shared" si="14"/>
        <v>1100000009</v>
      </c>
      <c r="U70" s="80"/>
      <c r="V70" s="71"/>
    </row>
    <row r="71" spans="1:22" s="2" customFormat="1" ht="60" customHeight="1" x14ac:dyDescent="0.5">
      <c r="A71" s="18">
        <v>71230005</v>
      </c>
      <c r="B71" s="22" t="s">
        <v>81</v>
      </c>
      <c r="C71" s="39">
        <v>2000000000</v>
      </c>
      <c r="D71" s="35">
        <v>1</v>
      </c>
      <c r="E71" s="20">
        <v>1</v>
      </c>
      <c r="F71" s="21">
        <v>1</v>
      </c>
      <c r="G71" s="21">
        <v>1</v>
      </c>
      <c r="H71" s="20">
        <v>1</v>
      </c>
      <c r="I71" s="31">
        <v>1</v>
      </c>
      <c r="J71" s="31">
        <v>1</v>
      </c>
      <c r="K71" s="31">
        <v>1</v>
      </c>
      <c r="L71" s="31">
        <v>1</v>
      </c>
      <c r="M71" s="31">
        <v>1</v>
      </c>
      <c r="N71" s="31">
        <v>1</v>
      </c>
      <c r="O71" s="32">
        <v>1</v>
      </c>
      <c r="P71" s="31">
        <v>1</v>
      </c>
      <c r="Q71" s="31">
        <v>1</v>
      </c>
      <c r="R71" s="32">
        <v>1</v>
      </c>
      <c r="S71" s="31">
        <v>1</v>
      </c>
      <c r="T71" s="20">
        <f t="shared" si="14"/>
        <v>2000000016</v>
      </c>
      <c r="U71" s="80"/>
      <c r="V71" s="71"/>
    </row>
    <row r="72" spans="1:22" s="2" customFormat="1" ht="60" customHeight="1" x14ac:dyDescent="0.5">
      <c r="A72" s="18">
        <v>71230006</v>
      </c>
      <c r="B72" s="22" t="s">
        <v>82</v>
      </c>
      <c r="C72" s="39">
        <v>6000000000</v>
      </c>
      <c r="D72" s="35">
        <v>1000000000</v>
      </c>
      <c r="E72" s="20">
        <v>1000000000</v>
      </c>
      <c r="F72" s="21">
        <v>1000000000</v>
      </c>
      <c r="G72" s="21">
        <v>1000000000</v>
      </c>
      <c r="H72" s="20">
        <v>300000000</v>
      </c>
      <c r="I72" s="31">
        <v>50000000</v>
      </c>
      <c r="J72" s="31">
        <v>500000000</v>
      </c>
      <c r="K72" s="31">
        <v>60000000</v>
      </c>
      <c r="L72" s="31">
        <v>50000000</v>
      </c>
      <c r="M72" s="31">
        <v>50000000</v>
      </c>
      <c r="N72" s="31">
        <v>50000000</v>
      </c>
      <c r="O72" s="32">
        <v>300000000</v>
      </c>
      <c r="P72" s="31">
        <v>80000000</v>
      </c>
      <c r="Q72" s="31">
        <v>150000000</v>
      </c>
      <c r="R72" s="32">
        <v>50000000</v>
      </c>
      <c r="S72" s="31">
        <v>50000000</v>
      </c>
      <c r="T72" s="20">
        <f t="shared" si="14"/>
        <v>11690000000</v>
      </c>
      <c r="U72" s="80"/>
      <c r="V72" s="71"/>
    </row>
    <row r="73" spans="1:22" s="2" customFormat="1" ht="60" customHeight="1" x14ac:dyDescent="0.5">
      <c r="A73" s="18">
        <v>71230007</v>
      </c>
      <c r="B73" s="22" t="s">
        <v>83</v>
      </c>
      <c r="C73" s="39">
        <v>3210785475</v>
      </c>
      <c r="D73" s="35">
        <v>612894000</v>
      </c>
      <c r="E73" s="20">
        <v>523535778</v>
      </c>
      <c r="F73" s="21">
        <v>281265000</v>
      </c>
      <c r="G73" s="21">
        <v>82273500</v>
      </c>
      <c r="H73" s="20">
        <v>76458000</v>
      </c>
      <c r="I73" s="31">
        <v>31296937.5</v>
      </c>
      <c r="J73" s="31">
        <v>85179000</v>
      </c>
      <c r="K73" s="31">
        <v>8817000</v>
      </c>
      <c r="L73" s="31">
        <v>12084000</v>
      </c>
      <c r="M73" s="31">
        <v>52161562.5</v>
      </c>
      <c r="N73" s="31">
        <v>27165000</v>
      </c>
      <c r="O73" s="32">
        <v>42486240</v>
      </c>
      <c r="P73" s="31">
        <v>41070000</v>
      </c>
      <c r="Q73" s="31">
        <v>60429205.5</v>
      </c>
      <c r="R73" s="32">
        <v>64765500</v>
      </c>
      <c r="S73" s="31">
        <v>9672000</v>
      </c>
      <c r="T73" s="20">
        <f t="shared" si="14"/>
        <v>5222338198.5</v>
      </c>
      <c r="U73" s="80"/>
      <c r="V73" s="71"/>
    </row>
    <row r="74" spans="1:22" s="2" customFormat="1" ht="60" customHeight="1" x14ac:dyDescent="0.5">
      <c r="A74" s="18">
        <v>71230008</v>
      </c>
      <c r="B74" s="22" t="s">
        <v>84</v>
      </c>
      <c r="C74" s="39">
        <v>2000713074</v>
      </c>
      <c r="D74" s="35">
        <v>145112187</v>
      </c>
      <c r="E74" s="20">
        <v>237684219</v>
      </c>
      <c r="F74" s="21">
        <v>211527300</v>
      </c>
      <c r="G74" s="21">
        <v>110250141</v>
      </c>
      <c r="H74" s="20">
        <v>0</v>
      </c>
      <c r="I74" s="31">
        <v>37497375</v>
      </c>
      <c r="J74" s="31">
        <v>37500000</v>
      </c>
      <c r="K74" s="31">
        <v>55191150</v>
      </c>
      <c r="L74" s="31">
        <v>46738728</v>
      </c>
      <c r="M74" s="31">
        <v>62495625</v>
      </c>
      <c r="N74" s="31">
        <v>59461500</v>
      </c>
      <c r="O74" s="32">
        <v>102319951.5</v>
      </c>
      <c r="P74" s="31">
        <v>119441502</v>
      </c>
      <c r="Q74" s="31">
        <v>95047500</v>
      </c>
      <c r="R74" s="32">
        <v>130661781</v>
      </c>
      <c r="S74" s="31">
        <v>93876513</v>
      </c>
      <c r="T74" s="20">
        <f t="shared" si="14"/>
        <v>3545518546.5</v>
      </c>
      <c r="U74" s="80"/>
      <c r="V74" s="71"/>
    </row>
    <row r="75" spans="1:22" s="2" customFormat="1" ht="60" customHeight="1" x14ac:dyDescent="0.5">
      <c r="A75" s="18">
        <v>71230009</v>
      </c>
      <c r="B75" s="22" t="s">
        <v>85</v>
      </c>
      <c r="C75" s="39">
        <v>644475955.5</v>
      </c>
      <c r="D75" s="35">
        <v>0</v>
      </c>
      <c r="E75" s="20">
        <v>0</v>
      </c>
      <c r="F75" s="21">
        <v>56325000</v>
      </c>
      <c r="G75" s="21">
        <v>15000000</v>
      </c>
      <c r="H75" s="20">
        <v>101131638</v>
      </c>
      <c r="I75" s="31">
        <v>2583333.333333334</v>
      </c>
      <c r="J75" s="31">
        <v>45846898.5</v>
      </c>
      <c r="K75" s="31">
        <v>0</v>
      </c>
      <c r="L75" s="31">
        <v>4568778</v>
      </c>
      <c r="M75" s="31">
        <v>90416666.666666657</v>
      </c>
      <c r="N75" s="31">
        <v>0</v>
      </c>
      <c r="O75" s="32">
        <v>26663527.5</v>
      </c>
      <c r="P75" s="31">
        <v>0</v>
      </c>
      <c r="Q75" s="31">
        <v>0</v>
      </c>
      <c r="R75" s="32">
        <v>14183857.5</v>
      </c>
      <c r="S75" s="31">
        <v>0</v>
      </c>
      <c r="T75" s="20">
        <f t="shared" si="14"/>
        <v>1001195655</v>
      </c>
      <c r="U75" s="80"/>
      <c r="V75" s="71"/>
    </row>
    <row r="76" spans="1:22" s="2" customFormat="1" ht="60" customHeight="1" x14ac:dyDescent="0.5">
      <c r="A76" s="18">
        <v>71230010</v>
      </c>
      <c r="B76" s="22" t="s">
        <v>86</v>
      </c>
      <c r="C76" s="39">
        <v>150000000</v>
      </c>
      <c r="D76" s="35">
        <v>50000000</v>
      </c>
      <c r="E76" s="20">
        <v>50000000</v>
      </c>
      <c r="F76" s="21">
        <v>50000000</v>
      </c>
      <c r="G76" s="21">
        <v>50000000</v>
      </c>
      <c r="H76" s="20">
        <v>30000000</v>
      </c>
      <c r="I76" s="31">
        <v>30000000</v>
      </c>
      <c r="J76" s="31">
        <v>50000000</v>
      </c>
      <c r="K76" s="31">
        <v>30000000</v>
      </c>
      <c r="L76" s="31">
        <v>30000000</v>
      </c>
      <c r="M76" s="31">
        <v>0</v>
      </c>
      <c r="N76" s="31">
        <v>30000000</v>
      </c>
      <c r="O76" s="32">
        <v>30000000</v>
      </c>
      <c r="P76" s="31">
        <v>50000000</v>
      </c>
      <c r="Q76" s="31">
        <v>30000000</v>
      </c>
      <c r="R76" s="32">
        <v>30000000</v>
      </c>
      <c r="S76" s="31">
        <v>30000000</v>
      </c>
      <c r="T76" s="20">
        <f t="shared" si="14"/>
        <v>720000000</v>
      </c>
      <c r="U76" s="80"/>
      <c r="V76" s="71"/>
    </row>
    <row r="77" spans="1:22" s="2" customFormat="1" ht="60" customHeight="1" x14ac:dyDescent="0.5">
      <c r="A77" s="18">
        <v>71230011</v>
      </c>
      <c r="B77" s="22" t="s">
        <v>87</v>
      </c>
      <c r="C77" s="39">
        <v>1541246265</v>
      </c>
      <c r="D77" s="35">
        <v>58015500</v>
      </c>
      <c r="E77" s="20">
        <v>439650000</v>
      </c>
      <c r="F77" s="21">
        <v>261211503</v>
      </c>
      <c r="G77" s="21">
        <v>1</v>
      </c>
      <c r="H77" s="20">
        <v>24120000</v>
      </c>
      <c r="I77" s="31">
        <v>0</v>
      </c>
      <c r="J77" s="31">
        <v>212475000</v>
      </c>
      <c r="K77" s="31">
        <v>25213500</v>
      </c>
      <c r="L77" s="31">
        <v>37500000</v>
      </c>
      <c r="M77" s="31">
        <v>0</v>
      </c>
      <c r="N77" s="31">
        <v>23400000</v>
      </c>
      <c r="O77" s="32">
        <v>31642500</v>
      </c>
      <c r="P77" s="31">
        <v>150673800</v>
      </c>
      <c r="Q77" s="31">
        <v>106500000</v>
      </c>
      <c r="R77" s="32">
        <v>2400000</v>
      </c>
      <c r="S77" s="31">
        <v>0</v>
      </c>
      <c r="T77" s="20">
        <f t="shared" si="14"/>
        <v>2914048069</v>
      </c>
      <c r="U77" s="79"/>
      <c r="V77" s="71"/>
    </row>
    <row r="78" spans="1:22" s="2" customFormat="1" ht="60" customHeight="1" x14ac:dyDescent="0.5">
      <c r="A78" s="18">
        <v>71230012</v>
      </c>
      <c r="B78" s="22" t="s">
        <v>88</v>
      </c>
      <c r="C78" s="39">
        <v>1225530000</v>
      </c>
      <c r="D78" s="35">
        <v>133854000</v>
      </c>
      <c r="E78" s="20">
        <v>39240000</v>
      </c>
      <c r="F78" s="21">
        <v>19125000</v>
      </c>
      <c r="G78" s="21">
        <v>316200000</v>
      </c>
      <c r="H78" s="20">
        <v>151592250</v>
      </c>
      <c r="I78" s="31">
        <v>28665000</v>
      </c>
      <c r="J78" s="31">
        <v>231090000</v>
      </c>
      <c r="K78" s="31">
        <v>5250000</v>
      </c>
      <c r="L78" s="31">
        <v>38250000</v>
      </c>
      <c r="M78" s="31">
        <v>66885000</v>
      </c>
      <c r="N78" s="31">
        <v>0</v>
      </c>
      <c r="O78" s="32">
        <v>30600000</v>
      </c>
      <c r="P78" s="31">
        <v>27600000</v>
      </c>
      <c r="Q78" s="31">
        <v>1200000</v>
      </c>
      <c r="R78" s="32">
        <v>68505000</v>
      </c>
      <c r="S78" s="31">
        <v>9750000</v>
      </c>
      <c r="T78" s="20">
        <f t="shared" si="14"/>
        <v>2393336250</v>
      </c>
      <c r="U78" s="80"/>
      <c r="V78" s="71"/>
    </row>
    <row r="79" spans="1:22" s="2" customFormat="1" ht="60" customHeight="1" x14ac:dyDescent="0.5">
      <c r="A79" s="18">
        <v>71230013</v>
      </c>
      <c r="B79" s="22" t="s">
        <v>89</v>
      </c>
      <c r="C79" s="39">
        <v>1680000000</v>
      </c>
      <c r="D79" s="35">
        <v>50000000</v>
      </c>
      <c r="E79" s="20">
        <v>300000000</v>
      </c>
      <c r="F79" s="21">
        <v>300000000</v>
      </c>
      <c r="G79" s="21">
        <v>60000000</v>
      </c>
      <c r="H79" s="20">
        <v>0</v>
      </c>
      <c r="I79" s="31">
        <v>50000000</v>
      </c>
      <c r="J79" s="31">
        <v>300000000</v>
      </c>
      <c r="K79" s="31">
        <v>0</v>
      </c>
      <c r="L79" s="31">
        <v>20000000</v>
      </c>
      <c r="M79" s="31">
        <v>72000000</v>
      </c>
      <c r="N79" s="31">
        <v>40000000</v>
      </c>
      <c r="O79" s="32">
        <v>50000000</v>
      </c>
      <c r="P79" s="31">
        <v>50000000</v>
      </c>
      <c r="Q79" s="31">
        <v>0</v>
      </c>
      <c r="R79" s="32">
        <v>15120000</v>
      </c>
      <c r="S79" s="31">
        <v>20000000</v>
      </c>
      <c r="T79" s="20">
        <f t="shared" si="14"/>
        <v>3007120000</v>
      </c>
      <c r="U79" s="80"/>
      <c r="V79" s="71"/>
    </row>
    <row r="80" spans="1:22" s="2" customFormat="1" ht="60" customHeight="1" x14ac:dyDescent="0.5">
      <c r="A80" s="18">
        <v>71230014</v>
      </c>
      <c r="B80" s="22" t="s">
        <v>90</v>
      </c>
      <c r="C80" s="39">
        <f>2100000000*0.7</f>
        <v>1470000000</v>
      </c>
      <c r="D80" s="35">
        <f>150000000*0.7</f>
        <v>105000000</v>
      </c>
      <c r="E80" s="20">
        <f>300000000*0.7</f>
        <v>210000000</v>
      </c>
      <c r="F80" s="21">
        <f>50000000*0.7</f>
        <v>35000000</v>
      </c>
      <c r="G80" s="21">
        <f>300000000*0.7</f>
        <v>210000000</v>
      </c>
      <c r="H80" s="20">
        <f>5000000*0.7</f>
        <v>3500000</v>
      </c>
      <c r="I80" s="31">
        <f>20000000*0.7</f>
        <v>14000000</v>
      </c>
      <c r="J80" s="31">
        <f>400000000*0.7</f>
        <v>280000000</v>
      </c>
      <c r="K80" s="31">
        <v>0</v>
      </c>
      <c r="L80" s="31">
        <f>20000000*0.7</f>
        <v>14000000</v>
      </c>
      <c r="M80" s="31">
        <f>300000000*0.7</f>
        <v>210000000</v>
      </c>
      <c r="N80" s="31">
        <f>20000000*0.7</f>
        <v>14000000</v>
      </c>
      <c r="O80" s="32">
        <f>70000000*0.7</f>
        <v>49000000</v>
      </c>
      <c r="P80" s="31">
        <f>20000000*0.7</f>
        <v>14000000</v>
      </c>
      <c r="Q80" s="31">
        <f>10000000*0.7</f>
        <v>7000000</v>
      </c>
      <c r="R80" s="32">
        <f>10000000*0.7</f>
        <v>7000000</v>
      </c>
      <c r="S80" s="31">
        <f>40000000*0.7</f>
        <v>28000000</v>
      </c>
      <c r="T80" s="20">
        <f t="shared" si="14"/>
        <v>2670500000</v>
      </c>
      <c r="U80" s="81"/>
      <c r="V80" s="78"/>
    </row>
    <row r="81" spans="1:22" s="2" customFormat="1" ht="60" customHeight="1" x14ac:dyDescent="0.5">
      <c r="A81" s="18">
        <v>71230015</v>
      </c>
      <c r="B81" s="22" t="s">
        <v>91</v>
      </c>
      <c r="C81" s="39">
        <v>0</v>
      </c>
      <c r="D81" s="35">
        <v>0</v>
      </c>
      <c r="E81" s="20">
        <v>0</v>
      </c>
      <c r="F81" s="21">
        <v>0</v>
      </c>
      <c r="G81" s="21">
        <v>0</v>
      </c>
      <c r="H81" s="20">
        <v>0</v>
      </c>
      <c r="I81" s="31">
        <v>0</v>
      </c>
      <c r="J81" s="31">
        <v>0</v>
      </c>
      <c r="K81" s="31">
        <v>0</v>
      </c>
      <c r="L81" s="31">
        <v>500000000</v>
      </c>
      <c r="M81" s="31">
        <v>500000000</v>
      </c>
      <c r="N81" s="31">
        <v>0</v>
      </c>
      <c r="O81" s="32">
        <v>0</v>
      </c>
      <c r="P81" s="31">
        <v>0</v>
      </c>
      <c r="Q81" s="31">
        <v>0</v>
      </c>
      <c r="R81" s="40">
        <v>0</v>
      </c>
      <c r="S81" s="31">
        <v>0</v>
      </c>
      <c r="T81" s="20">
        <f t="shared" si="14"/>
        <v>1000000000</v>
      </c>
      <c r="U81" s="80"/>
      <c r="V81" s="71"/>
    </row>
    <row r="82" spans="1:22" s="2" customFormat="1" ht="60" customHeight="1" x14ac:dyDescent="0.5">
      <c r="A82" s="18">
        <v>71230016</v>
      </c>
      <c r="B82" s="50" t="s">
        <v>217</v>
      </c>
      <c r="C82" s="39">
        <v>2000000000</v>
      </c>
      <c r="D82" s="35">
        <v>0</v>
      </c>
      <c r="E82" s="20">
        <v>0</v>
      </c>
      <c r="F82" s="21">
        <v>0</v>
      </c>
      <c r="G82" s="21">
        <v>0</v>
      </c>
      <c r="H82" s="20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2">
        <v>0</v>
      </c>
      <c r="P82" s="31">
        <v>0</v>
      </c>
      <c r="Q82" s="31">
        <v>0</v>
      </c>
      <c r="R82" s="32">
        <v>0</v>
      </c>
      <c r="S82" s="31">
        <v>0</v>
      </c>
      <c r="T82" s="20">
        <f t="shared" si="14"/>
        <v>2000000000</v>
      </c>
      <c r="U82" s="80"/>
      <c r="V82" s="71"/>
    </row>
    <row r="83" spans="1:22" s="2" customFormat="1" ht="60" customHeight="1" x14ac:dyDescent="0.5">
      <c r="A83" s="18">
        <v>71230017</v>
      </c>
      <c r="B83" s="22" t="s">
        <v>92</v>
      </c>
      <c r="C83" s="39">
        <v>280000000</v>
      </c>
      <c r="D83" s="35">
        <v>0</v>
      </c>
      <c r="E83" s="20">
        <v>0</v>
      </c>
      <c r="F83" s="21">
        <v>0</v>
      </c>
      <c r="G83" s="21">
        <v>0</v>
      </c>
      <c r="H83" s="20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2">
        <v>0</v>
      </c>
      <c r="P83" s="31">
        <v>0</v>
      </c>
      <c r="Q83" s="31">
        <v>0</v>
      </c>
      <c r="R83" s="32">
        <v>0</v>
      </c>
      <c r="S83" s="31">
        <v>0</v>
      </c>
      <c r="T83" s="20">
        <f t="shared" si="14"/>
        <v>280000000</v>
      </c>
      <c r="U83" s="80"/>
      <c r="V83" s="71"/>
    </row>
    <row r="84" spans="1:22" s="2" customFormat="1" ht="60" customHeight="1" x14ac:dyDescent="0.5">
      <c r="A84" s="18">
        <v>71230018</v>
      </c>
      <c r="B84" s="22" t="s">
        <v>93</v>
      </c>
      <c r="C84" s="39">
        <v>500000000</v>
      </c>
      <c r="D84" s="35">
        <v>150000000</v>
      </c>
      <c r="E84" s="20">
        <v>150000000</v>
      </c>
      <c r="F84" s="21">
        <v>150000000</v>
      </c>
      <c r="G84" s="21">
        <v>150000000</v>
      </c>
      <c r="H84" s="20">
        <v>50000000</v>
      </c>
      <c r="I84" s="31">
        <v>50000000</v>
      </c>
      <c r="J84" s="31">
        <v>50000000</v>
      </c>
      <c r="K84" s="31">
        <v>50000000</v>
      </c>
      <c r="L84" s="31">
        <v>50000000</v>
      </c>
      <c r="M84" s="31">
        <v>50000000</v>
      </c>
      <c r="N84" s="31">
        <v>50000000</v>
      </c>
      <c r="O84" s="32">
        <v>50000000</v>
      </c>
      <c r="P84" s="31">
        <v>50000000</v>
      </c>
      <c r="Q84" s="31">
        <v>50000000</v>
      </c>
      <c r="R84" s="32">
        <v>50000000</v>
      </c>
      <c r="S84" s="31">
        <v>50000000</v>
      </c>
      <c r="T84" s="20">
        <f t="shared" si="14"/>
        <v>1700000000</v>
      </c>
      <c r="U84" s="80"/>
      <c r="V84" s="71"/>
    </row>
    <row r="85" spans="1:22" s="2" customFormat="1" ht="60" customHeight="1" x14ac:dyDescent="0.5">
      <c r="A85" s="18">
        <v>71230019</v>
      </c>
      <c r="B85" s="22" t="s">
        <v>94</v>
      </c>
      <c r="C85" s="39">
        <v>69481519475</v>
      </c>
      <c r="D85" s="41">
        <v>13247705435</v>
      </c>
      <c r="E85" s="39">
        <v>11164958590</v>
      </c>
      <c r="F85" s="42">
        <v>18332916112.5</v>
      </c>
      <c r="G85" s="42">
        <v>10995767437.5</v>
      </c>
      <c r="H85" s="39">
        <v>8023036125</v>
      </c>
      <c r="I85" s="39">
        <v>838943406.63865685</v>
      </c>
      <c r="J85" s="39">
        <v>10455488580</v>
      </c>
      <c r="K85" s="39">
        <v>759296070</v>
      </c>
      <c r="L85" s="39">
        <v>728673685</v>
      </c>
      <c r="M85" s="39">
        <v>719174300.86134326</v>
      </c>
      <c r="N85" s="39">
        <v>3541274490</v>
      </c>
      <c r="O85" s="42">
        <v>2403565420</v>
      </c>
      <c r="P85" s="39">
        <v>3271748100</v>
      </c>
      <c r="Q85" s="39">
        <v>812413205</v>
      </c>
      <c r="R85" s="42">
        <v>1228202560</v>
      </c>
      <c r="S85" s="39">
        <v>1835773105</v>
      </c>
      <c r="T85" s="20">
        <f t="shared" si="14"/>
        <v>157840456097.5</v>
      </c>
      <c r="U85" s="80"/>
      <c r="V85" s="71"/>
    </row>
    <row r="86" spans="1:22" s="2" customFormat="1" ht="60" customHeight="1" x14ac:dyDescent="0.5">
      <c r="A86" s="18">
        <v>71230020</v>
      </c>
      <c r="B86" s="22" t="s">
        <v>95</v>
      </c>
      <c r="C86" s="39">
        <f>8283499445*0.9</f>
        <v>7455149500.5</v>
      </c>
      <c r="D86" s="35">
        <f>312702000*0.9</f>
        <v>281431800</v>
      </c>
      <c r="E86" s="20">
        <f>491952500*0.9</f>
        <v>442757250</v>
      </c>
      <c r="F86" s="21">
        <f>255561800*0.9</f>
        <v>230005620</v>
      </c>
      <c r="G86" s="21">
        <f>322641800*0.9</f>
        <v>290377620</v>
      </c>
      <c r="H86" s="20">
        <f>131753050*0.9</f>
        <v>118577745</v>
      </c>
      <c r="I86" s="31">
        <f>90552756.6666667*0.9</f>
        <v>81497481.00000003</v>
      </c>
      <c r="J86" s="31">
        <f>377184600*0.9</f>
        <v>339466140</v>
      </c>
      <c r="K86" s="31">
        <f>41986100*0.9</f>
        <v>37787490</v>
      </c>
      <c r="L86" s="31">
        <f>75575500*0.9</f>
        <v>68017950</v>
      </c>
      <c r="M86" s="31">
        <f>181105513.333333*0.9</f>
        <v>162994961.9999997</v>
      </c>
      <c r="N86" s="31">
        <f>63492000*0.9</f>
        <v>57142800</v>
      </c>
      <c r="O86" s="32">
        <f>161724443.4*0.9</f>
        <v>145551999.06</v>
      </c>
      <c r="P86" s="31">
        <f>149888700*0.9</f>
        <v>134899830</v>
      </c>
      <c r="Q86" s="31">
        <f>209683500*0.9</f>
        <v>188715150</v>
      </c>
      <c r="R86" s="32">
        <f>140310882.4*0.9</f>
        <v>126279794.16000001</v>
      </c>
      <c r="S86" s="31">
        <f>84545500*0.9</f>
        <v>76090950</v>
      </c>
      <c r="T86" s="20">
        <f t="shared" si="14"/>
        <v>10236744081.719999</v>
      </c>
      <c r="U86" s="79"/>
      <c r="V86" s="71"/>
    </row>
    <row r="87" spans="1:22" s="2" customFormat="1" ht="60" customHeight="1" x14ac:dyDescent="0.5">
      <c r="A87" s="18">
        <v>71230021</v>
      </c>
      <c r="B87" s="22" t="s">
        <v>96</v>
      </c>
      <c r="C87" s="39">
        <v>234751717.5</v>
      </c>
      <c r="D87" s="35">
        <v>0</v>
      </c>
      <c r="E87" s="20">
        <v>2318583</v>
      </c>
      <c r="F87" s="21">
        <v>57926424</v>
      </c>
      <c r="G87" s="21">
        <v>908700</v>
      </c>
      <c r="H87" s="20">
        <v>928837.5</v>
      </c>
      <c r="I87" s="31">
        <v>95299648.5</v>
      </c>
      <c r="J87" s="31">
        <v>1173015</v>
      </c>
      <c r="K87" s="31">
        <v>0</v>
      </c>
      <c r="L87" s="31">
        <v>45750067.5</v>
      </c>
      <c r="M87" s="31">
        <v>0</v>
      </c>
      <c r="N87" s="31">
        <v>0</v>
      </c>
      <c r="O87" s="32">
        <v>33031411.5</v>
      </c>
      <c r="P87" s="31">
        <v>56305558.5</v>
      </c>
      <c r="Q87" s="31">
        <v>33800605.5</v>
      </c>
      <c r="R87" s="32">
        <v>1757329.5</v>
      </c>
      <c r="S87" s="31">
        <v>48739989</v>
      </c>
      <c r="T87" s="20">
        <f t="shared" si="14"/>
        <v>612691887</v>
      </c>
      <c r="U87" s="80"/>
      <c r="V87" s="71"/>
    </row>
    <row r="88" spans="1:22" s="2" customFormat="1" ht="60" customHeight="1" x14ac:dyDescent="0.5">
      <c r="A88" s="18">
        <v>71230022</v>
      </c>
      <c r="B88" s="22" t="s">
        <v>97</v>
      </c>
      <c r="C88" s="39">
        <v>15000000000</v>
      </c>
      <c r="D88" s="35">
        <v>1</v>
      </c>
      <c r="E88" s="20">
        <v>1</v>
      </c>
      <c r="F88" s="21">
        <v>1</v>
      </c>
      <c r="G88" s="21">
        <v>1</v>
      </c>
      <c r="H88" s="20">
        <v>1</v>
      </c>
      <c r="I88" s="31">
        <v>1</v>
      </c>
      <c r="J88" s="31">
        <v>1</v>
      </c>
      <c r="K88" s="31">
        <v>1</v>
      </c>
      <c r="L88" s="31">
        <v>1</v>
      </c>
      <c r="M88" s="31">
        <v>1</v>
      </c>
      <c r="N88" s="31">
        <v>1</v>
      </c>
      <c r="O88" s="32">
        <v>1</v>
      </c>
      <c r="P88" s="31">
        <v>1</v>
      </c>
      <c r="Q88" s="31">
        <v>1</v>
      </c>
      <c r="R88" s="32">
        <v>1</v>
      </c>
      <c r="S88" s="31">
        <v>1</v>
      </c>
      <c r="T88" s="20">
        <f t="shared" si="14"/>
        <v>15000000016</v>
      </c>
      <c r="U88" s="80"/>
      <c r="V88" s="71"/>
    </row>
    <row r="89" spans="1:22" s="2" customFormat="1" ht="60" customHeight="1" x14ac:dyDescent="0.5">
      <c r="A89" s="18">
        <v>71230023</v>
      </c>
      <c r="B89" s="22" t="s">
        <v>98</v>
      </c>
      <c r="C89" s="39">
        <v>0</v>
      </c>
      <c r="D89" s="35">
        <v>0</v>
      </c>
      <c r="E89" s="20">
        <v>0</v>
      </c>
      <c r="F89" s="21">
        <v>0</v>
      </c>
      <c r="G89" s="21">
        <v>0</v>
      </c>
      <c r="H89" s="20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2">
        <v>0</v>
      </c>
      <c r="P89" s="31">
        <v>0</v>
      </c>
      <c r="Q89" s="31">
        <v>0</v>
      </c>
      <c r="R89" s="32">
        <v>0</v>
      </c>
      <c r="S89" s="31">
        <v>0</v>
      </c>
      <c r="T89" s="20">
        <f t="shared" si="14"/>
        <v>0</v>
      </c>
      <c r="U89" s="80"/>
      <c r="V89" s="71"/>
    </row>
    <row r="90" spans="1:22" s="2" customFormat="1" ht="60" customHeight="1" x14ac:dyDescent="0.5">
      <c r="A90" s="18">
        <v>71230024</v>
      </c>
      <c r="B90" s="22" t="s">
        <v>99</v>
      </c>
      <c r="C90" s="39">
        <v>525858405</v>
      </c>
      <c r="D90" s="35">
        <v>96349124</v>
      </c>
      <c r="E90" s="20">
        <v>91673358</v>
      </c>
      <c r="F90" s="21">
        <v>63949369</v>
      </c>
      <c r="G90" s="21">
        <v>65366268</v>
      </c>
      <c r="H90" s="20">
        <v>27629528</v>
      </c>
      <c r="I90" s="31">
        <v>5762055</v>
      </c>
      <c r="J90" s="31">
        <v>25882020</v>
      </c>
      <c r="K90" s="31">
        <v>6423275</v>
      </c>
      <c r="L90" s="31">
        <v>3022718</v>
      </c>
      <c r="M90" s="31">
        <v>2361498</v>
      </c>
      <c r="N90" s="31">
        <v>9020923</v>
      </c>
      <c r="O90" s="32">
        <v>16388797</v>
      </c>
      <c r="P90" s="31">
        <v>27629528</v>
      </c>
      <c r="Q90" s="31">
        <v>12421480</v>
      </c>
      <c r="R90" s="32">
        <v>10485052</v>
      </c>
      <c r="S90" s="31">
        <v>9776602</v>
      </c>
      <c r="T90" s="20">
        <f t="shared" si="14"/>
        <v>1000000000</v>
      </c>
      <c r="U90" s="79"/>
      <c r="V90" s="71"/>
    </row>
    <row r="91" spans="1:22" s="2" customFormat="1" ht="60" customHeight="1" x14ac:dyDescent="0.5">
      <c r="A91" s="18">
        <v>71230025</v>
      </c>
      <c r="B91" s="22" t="s">
        <v>100</v>
      </c>
      <c r="C91" s="39">
        <v>0</v>
      </c>
      <c r="D91" s="35">
        <v>0</v>
      </c>
      <c r="E91" s="20">
        <v>0</v>
      </c>
      <c r="F91" s="21">
        <v>0</v>
      </c>
      <c r="G91" s="21">
        <v>0</v>
      </c>
      <c r="H91" s="20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21">
        <v>0</v>
      </c>
      <c r="P91" s="31">
        <v>0</v>
      </c>
      <c r="Q91" s="31">
        <v>0</v>
      </c>
      <c r="R91" s="32">
        <v>0</v>
      </c>
      <c r="S91" s="31">
        <v>0</v>
      </c>
      <c r="T91" s="20">
        <f t="shared" si="14"/>
        <v>0</v>
      </c>
      <c r="U91" s="79"/>
      <c r="V91" s="71"/>
    </row>
    <row r="92" spans="1:22" s="2" customFormat="1" ht="60" customHeight="1" x14ac:dyDescent="0.5">
      <c r="A92" s="18"/>
      <c r="B92" s="22" t="s">
        <v>26</v>
      </c>
      <c r="C92" s="20">
        <f t="shared" ref="C92:S92" si="15">SUM(C67:C91)</f>
        <v>144067650095.5</v>
      </c>
      <c r="D92" s="35">
        <f t="shared" si="15"/>
        <v>20847818242</v>
      </c>
      <c r="E92" s="20">
        <f t="shared" si="15"/>
        <v>19335485658</v>
      </c>
      <c r="F92" s="21">
        <f t="shared" si="15"/>
        <v>24346719804.5</v>
      </c>
      <c r="G92" s="21">
        <f t="shared" si="15"/>
        <v>16714457087.5</v>
      </c>
      <c r="H92" s="20">
        <f t="shared" si="15"/>
        <v>10388450534.5</v>
      </c>
      <c r="I92" s="31">
        <f t="shared" si="15"/>
        <v>1603648011.9719901</v>
      </c>
      <c r="J92" s="31">
        <f t="shared" si="15"/>
        <v>14008201633.5</v>
      </c>
      <c r="K92" s="31">
        <f t="shared" si="15"/>
        <v>1359142234</v>
      </c>
      <c r="L92" s="31">
        <f t="shared" si="15"/>
        <v>1799741810.5</v>
      </c>
      <c r="M92" s="31">
        <f t="shared" si="15"/>
        <v>2156564525.0280094</v>
      </c>
      <c r="N92" s="31">
        <f t="shared" si="15"/>
        <v>4352510860</v>
      </c>
      <c r="O92" s="32">
        <f t="shared" si="15"/>
        <v>4130689702.5599999</v>
      </c>
      <c r="P92" s="31">
        <f t="shared" si="15"/>
        <v>5554844729.5</v>
      </c>
      <c r="Q92" s="31">
        <f t="shared" si="15"/>
        <v>2168601158</v>
      </c>
      <c r="R92" s="32">
        <f t="shared" si="15"/>
        <v>2323613463.1599998</v>
      </c>
      <c r="S92" s="31">
        <f t="shared" si="15"/>
        <v>2750509276</v>
      </c>
      <c r="T92" s="31">
        <f>SUM(T67:T91)</f>
        <v>277908648826.21997</v>
      </c>
      <c r="U92" s="79"/>
      <c r="V92" s="71"/>
    </row>
    <row r="93" spans="1:22" s="2" customFormat="1" ht="60" customHeight="1" x14ac:dyDescent="0.5">
      <c r="A93" s="23" t="s">
        <v>211</v>
      </c>
      <c r="B93" s="28" t="s">
        <v>101</v>
      </c>
      <c r="C93" s="27" t="s">
        <v>21</v>
      </c>
      <c r="D93" s="38" t="s">
        <v>21</v>
      </c>
      <c r="E93" s="27" t="s">
        <v>21</v>
      </c>
      <c r="F93" s="29" t="s">
        <v>21</v>
      </c>
      <c r="G93" s="29" t="s">
        <v>21</v>
      </c>
      <c r="H93" s="27" t="s">
        <v>21</v>
      </c>
      <c r="I93" s="27" t="s">
        <v>21</v>
      </c>
      <c r="J93" s="27" t="s">
        <v>21</v>
      </c>
      <c r="K93" s="27" t="s">
        <v>21</v>
      </c>
      <c r="L93" s="27" t="s">
        <v>21</v>
      </c>
      <c r="M93" s="27" t="s">
        <v>21</v>
      </c>
      <c r="N93" s="27" t="s">
        <v>21</v>
      </c>
      <c r="O93" s="29" t="s">
        <v>21</v>
      </c>
      <c r="P93" s="27" t="s">
        <v>21</v>
      </c>
      <c r="Q93" s="27" t="s">
        <v>21</v>
      </c>
      <c r="R93" s="29" t="s">
        <v>21</v>
      </c>
      <c r="S93" s="27" t="s">
        <v>21</v>
      </c>
      <c r="T93" s="27" t="s">
        <v>21</v>
      </c>
      <c r="U93" s="79"/>
      <c r="V93" s="71"/>
    </row>
    <row r="94" spans="1:22" s="2" customFormat="1" ht="60" customHeight="1" x14ac:dyDescent="0.5">
      <c r="A94" s="18">
        <v>71240001</v>
      </c>
      <c r="B94" s="22" t="s">
        <v>102</v>
      </c>
      <c r="C94" s="20">
        <v>10879411575</v>
      </c>
      <c r="D94" s="35">
        <v>1500000000</v>
      </c>
      <c r="E94" s="20">
        <v>1500000000</v>
      </c>
      <c r="F94" s="21">
        <v>1500000000</v>
      </c>
      <c r="G94" s="21">
        <v>1000000000</v>
      </c>
      <c r="H94" s="20">
        <v>1000000000</v>
      </c>
      <c r="I94" s="31">
        <v>100000000</v>
      </c>
      <c r="J94" s="20">
        <v>1000000000</v>
      </c>
      <c r="K94" s="31">
        <v>100000000</v>
      </c>
      <c r="L94" s="31">
        <v>100000000</v>
      </c>
      <c r="M94" s="31">
        <v>100000000</v>
      </c>
      <c r="N94" s="31">
        <v>160000000</v>
      </c>
      <c r="O94" s="32">
        <v>350000000</v>
      </c>
      <c r="P94" s="31">
        <v>750000000</v>
      </c>
      <c r="Q94" s="31">
        <v>150000000</v>
      </c>
      <c r="R94" s="32">
        <v>150000000</v>
      </c>
      <c r="S94" s="31">
        <v>100000000</v>
      </c>
      <c r="T94" s="20">
        <f t="shared" ref="T94:T98" si="16">SUM(C94:S94)</f>
        <v>20439411575</v>
      </c>
      <c r="U94" s="79"/>
      <c r="V94" s="71"/>
    </row>
    <row r="95" spans="1:22" s="2" customFormat="1" ht="60" customHeight="1" x14ac:dyDescent="0.5">
      <c r="A95" s="18">
        <v>71240002</v>
      </c>
      <c r="B95" s="22" t="s">
        <v>103</v>
      </c>
      <c r="C95" s="20">
        <v>842700000</v>
      </c>
      <c r="D95" s="35">
        <v>53000000</v>
      </c>
      <c r="E95" s="20">
        <v>79500000</v>
      </c>
      <c r="F95" s="21">
        <v>185500000</v>
      </c>
      <c r="G95" s="21">
        <v>53000000</v>
      </c>
      <c r="H95" s="20">
        <v>53000000</v>
      </c>
      <c r="I95" s="31">
        <v>0</v>
      </c>
      <c r="J95" s="31">
        <v>106000000</v>
      </c>
      <c r="K95" s="31">
        <v>0</v>
      </c>
      <c r="L95" s="31">
        <v>26500000</v>
      </c>
      <c r="M95" s="31">
        <v>0</v>
      </c>
      <c r="N95" s="31">
        <v>0</v>
      </c>
      <c r="O95" s="32">
        <v>0</v>
      </c>
      <c r="P95" s="31">
        <v>129850000</v>
      </c>
      <c r="Q95" s="31">
        <v>0</v>
      </c>
      <c r="R95" s="32">
        <v>0</v>
      </c>
      <c r="S95" s="31">
        <v>0</v>
      </c>
      <c r="T95" s="20">
        <f t="shared" si="16"/>
        <v>1529050000</v>
      </c>
      <c r="U95" s="82"/>
      <c r="V95" s="71"/>
    </row>
    <row r="96" spans="1:22" s="2" customFormat="1" ht="60" customHeight="1" x14ac:dyDescent="0.5">
      <c r="A96" s="18">
        <v>71240003</v>
      </c>
      <c r="B96" s="22" t="s">
        <v>104</v>
      </c>
      <c r="C96" s="20">
        <v>2221570000</v>
      </c>
      <c r="D96" s="35">
        <v>0</v>
      </c>
      <c r="E96" s="20">
        <v>542490000</v>
      </c>
      <c r="F96" s="21">
        <v>115960000</v>
      </c>
      <c r="G96" s="21">
        <v>163930000</v>
      </c>
      <c r="H96" s="20">
        <v>0</v>
      </c>
      <c r="I96" s="31">
        <v>0</v>
      </c>
      <c r="J96" s="31">
        <v>152100000</v>
      </c>
      <c r="K96" s="31">
        <v>0</v>
      </c>
      <c r="L96" s="31">
        <v>0</v>
      </c>
      <c r="M96" s="31">
        <v>0</v>
      </c>
      <c r="N96" s="31">
        <v>26000000</v>
      </c>
      <c r="O96" s="32">
        <v>0</v>
      </c>
      <c r="P96" s="31">
        <v>137241000</v>
      </c>
      <c r="Q96" s="31">
        <v>0</v>
      </c>
      <c r="R96" s="32">
        <v>0</v>
      </c>
      <c r="S96" s="31">
        <v>0</v>
      </c>
      <c r="T96" s="20">
        <f t="shared" si="16"/>
        <v>3359291000</v>
      </c>
      <c r="U96" s="82"/>
      <c r="V96" s="71"/>
    </row>
    <row r="97" spans="1:22" s="2" customFormat="1" ht="60" customHeight="1" x14ac:dyDescent="0.5">
      <c r="A97" s="18">
        <v>71240004</v>
      </c>
      <c r="B97" s="22" t="s">
        <v>105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f t="shared" si="16"/>
        <v>0</v>
      </c>
      <c r="U97" s="82"/>
      <c r="V97" s="71"/>
    </row>
    <row r="98" spans="1:22" s="2" customFormat="1" ht="60" customHeight="1" x14ac:dyDescent="0.5">
      <c r="A98" s="18">
        <v>71240005</v>
      </c>
      <c r="B98" s="22" t="s">
        <v>106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f t="shared" si="16"/>
        <v>0</v>
      </c>
      <c r="U98" s="79"/>
      <c r="V98" s="71"/>
    </row>
    <row r="99" spans="1:22" s="2" customFormat="1" ht="60" customHeight="1" x14ac:dyDescent="0.5">
      <c r="A99" s="18"/>
      <c r="B99" s="19" t="s">
        <v>26</v>
      </c>
      <c r="C99" s="20">
        <f t="shared" ref="C99:S99" si="17">SUM(C94:C98)</f>
        <v>13943681575</v>
      </c>
      <c r="D99" s="35">
        <f t="shared" si="17"/>
        <v>1553000000</v>
      </c>
      <c r="E99" s="20">
        <f t="shared" si="17"/>
        <v>2121990000</v>
      </c>
      <c r="F99" s="21">
        <f t="shared" si="17"/>
        <v>1801460000</v>
      </c>
      <c r="G99" s="21">
        <f t="shared" si="17"/>
        <v>1216930000</v>
      </c>
      <c r="H99" s="20">
        <f t="shared" si="17"/>
        <v>1053000000</v>
      </c>
      <c r="I99" s="20">
        <f t="shared" si="17"/>
        <v>100000000</v>
      </c>
      <c r="J99" s="20">
        <f t="shared" si="17"/>
        <v>1258100000</v>
      </c>
      <c r="K99" s="20">
        <f t="shared" si="17"/>
        <v>100000000</v>
      </c>
      <c r="L99" s="20">
        <f t="shared" si="17"/>
        <v>126500000</v>
      </c>
      <c r="M99" s="20">
        <f t="shared" si="17"/>
        <v>100000000</v>
      </c>
      <c r="N99" s="20">
        <f t="shared" si="17"/>
        <v>186000000</v>
      </c>
      <c r="O99" s="21">
        <f t="shared" si="17"/>
        <v>350000000</v>
      </c>
      <c r="P99" s="20">
        <f t="shared" si="17"/>
        <v>1017091000</v>
      </c>
      <c r="Q99" s="20">
        <f t="shared" si="17"/>
        <v>150000000</v>
      </c>
      <c r="R99" s="21">
        <f t="shared" si="17"/>
        <v>150000000</v>
      </c>
      <c r="S99" s="20">
        <f t="shared" si="17"/>
        <v>100000000</v>
      </c>
      <c r="T99" s="20">
        <f>SUM(T94:T98)</f>
        <v>25327752575</v>
      </c>
      <c r="U99" s="79"/>
      <c r="V99" s="71"/>
    </row>
    <row r="100" spans="1:22" s="2" customFormat="1" ht="60" customHeight="1" x14ac:dyDescent="0.5">
      <c r="A100" s="84" t="s">
        <v>107</v>
      </c>
      <c r="B100" s="85"/>
      <c r="C100" s="31">
        <f t="shared" ref="C100:S100" si="18">C60+C65+C92+C99</f>
        <v>168646444826.5</v>
      </c>
      <c r="D100" s="31">
        <f t="shared" si="18"/>
        <v>26148115306.310001</v>
      </c>
      <c r="E100" s="31">
        <f t="shared" si="18"/>
        <v>23794922171.950001</v>
      </c>
      <c r="F100" s="31">
        <f t="shared" si="18"/>
        <v>29148135201.5</v>
      </c>
      <c r="G100" s="31">
        <f t="shared" si="18"/>
        <v>18752062471.5</v>
      </c>
      <c r="H100" s="31">
        <f t="shared" si="18"/>
        <v>11869731254.5</v>
      </c>
      <c r="I100" s="31">
        <f t="shared" si="18"/>
        <v>1812358552.2219901</v>
      </c>
      <c r="J100" s="31">
        <f t="shared" si="18"/>
        <v>16480925883.33</v>
      </c>
      <c r="K100" s="31">
        <f t="shared" si="18"/>
        <v>1659142235</v>
      </c>
      <c r="L100" s="31">
        <f t="shared" si="18"/>
        <v>1976241811.5</v>
      </c>
      <c r="M100" s="31">
        <f t="shared" si="18"/>
        <v>2426134706.0280094</v>
      </c>
      <c r="N100" s="31">
        <f t="shared" si="18"/>
        <v>4611785861</v>
      </c>
      <c r="O100" s="31">
        <f t="shared" si="18"/>
        <v>5045805547.5599995</v>
      </c>
      <c r="P100" s="31">
        <f t="shared" si="18"/>
        <v>7056363267.5</v>
      </c>
      <c r="Q100" s="31">
        <f t="shared" si="18"/>
        <v>2402403977</v>
      </c>
      <c r="R100" s="31">
        <f t="shared" si="18"/>
        <v>2751894183.1599998</v>
      </c>
      <c r="S100" s="31">
        <f t="shared" si="18"/>
        <v>3173972127</v>
      </c>
      <c r="T100" s="31">
        <f>T60+T65+T92+T99</f>
        <v>327756439383.56</v>
      </c>
      <c r="U100" s="79"/>
      <c r="V100" s="71"/>
    </row>
    <row r="101" spans="1:22" s="2" customFormat="1" ht="60" customHeight="1" x14ac:dyDescent="0.5">
      <c r="A101" s="23" t="s">
        <v>212</v>
      </c>
      <c r="B101" s="24" t="s">
        <v>108</v>
      </c>
      <c r="C101" s="27" t="s">
        <v>21</v>
      </c>
      <c r="D101" s="38" t="s">
        <v>21</v>
      </c>
      <c r="E101" s="27" t="s">
        <v>21</v>
      </c>
      <c r="F101" s="29" t="s">
        <v>21</v>
      </c>
      <c r="G101" s="29" t="s">
        <v>21</v>
      </c>
      <c r="H101" s="27" t="s">
        <v>21</v>
      </c>
      <c r="I101" s="27" t="s">
        <v>21</v>
      </c>
      <c r="J101" s="27" t="s">
        <v>21</v>
      </c>
      <c r="K101" s="27" t="s">
        <v>21</v>
      </c>
      <c r="L101" s="27" t="s">
        <v>21</v>
      </c>
      <c r="M101" s="27" t="s">
        <v>21</v>
      </c>
      <c r="N101" s="27" t="s">
        <v>21</v>
      </c>
      <c r="O101" s="29" t="s">
        <v>21</v>
      </c>
      <c r="P101" s="27" t="s">
        <v>21</v>
      </c>
      <c r="Q101" s="27" t="s">
        <v>21</v>
      </c>
      <c r="R101" s="29" t="s">
        <v>21</v>
      </c>
      <c r="S101" s="27" t="s">
        <v>21</v>
      </c>
      <c r="T101" s="27" t="s">
        <v>21</v>
      </c>
      <c r="U101" s="79"/>
      <c r="V101" s="71"/>
    </row>
    <row r="102" spans="1:22" s="2" customFormat="1" ht="90" x14ac:dyDescent="0.5">
      <c r="A102" s="18">
        <v>71300001</v>
      </c>
      <c r="B102" s="22" t="s">
        <v>109</v>
      </c>
      <c r="C102" s="20">
        <v>3720000000</v>
      </c>
      <c r="D102" s="35">
        <v>150000000</v>
      </c>
      <c r="E102" s="20">
        <v>12720000000</v>
      </c>
      <c r="F102" s="21">
        <v>150000000</v>
      </c>
      <c r="G102" s="21">
        <v>150000000</v>
      </c>
      <c r="H102" s="20">
        <v>100000000</v>
      </c>
      <c r="I102" s="31">
        <v>0</v>
      </c>
      <c r="J102" s="31">
        <v>100000000</v>
      </c>
      <c r="K102" s="31">
        <v>0</v>
      </c>
      <c r="L102" s="31">
        <v>0</v>
      </c>
      <c r="M102" s="31">
        <v>0</v>
      </c>
      <c r="N102" s="31">
        <v>0</v>
      </c>
      <c r="O102" s="32">
        <v>100000000</v>
      </c>
      <c r="P102" s="31">
        <v>100000000</v>
      </c>
      <c r="Q102" s="31">
        <v>0</v>
      </c>
      <c r="R102" s="32">
        <v>0</v>
      </c>
      <c r="S102" s="31">
        <v>0</v>
      </c>
      <c r="T102" s="20">
        <f t="shared" ref="T102" si="19">SUM(C102:S102)</f>
        <v>17290000000</v>
      </c>
      <c r="U102" s="79"/>
      <c r="V102" s="71"/>
    </row>
    <row r="103" spans="1:22" s="2" customFormat="1" ht="60" customHeight="1" x14ac:dyDescent="0.5">
      <c r="A103" s="18"/>
      <c r="B103" s="19" t="s">
        <v>26</v>
      </c>
      <c r="C103" s="20">
        <f t="shared" ref="C103:S103" si="20">SUM(C102)</f>
        <v>3720000000</v>
      </c>
      <c r="D103" s="35">
        <f t="shared" si="20"/>
        <v>150000000</v>
      </c>
      <c r="E103" s="20">
        <f t="shared" si="20"/>
        <v>12720000000</v>
      </c>
      <c r="F103" s="21">
        <f t="shared" si="20"/>
        <v>150000000</v>
      </c>
      <c r="G103" s="21">
        <f t="shared" si="20"/>
        <v>150000000</v>
      </c>
      <c r="H103" s="20">
        <f t="shared" si="20"/>
        <v>100000000</v>
      </c>
      <c r="I103" s="31">
        <f t="shared" si="20"/>
        <v>0</v>
      </c>
      <c r="J103" s="31">
        <f t="shared" si="20"/>
        <v>100000000</v>
      </c>
      <c r="K103" s="31">
        <f t="shared" si="20"/>
        <v>0</v>
      </c>
      <c r="L103" s="31">
        <f t="shared" si="20"/>
        <v>0</v>
      </c>
      <c r="M103" s="31">
        <f t="shared" si="20"/>
        <v>0</v>
      </c>
      <c r="N103" s="31">
        <f t="shared" si="20"/>
        <v>0</v>
      </c>
      <c r="O103" s="32">
        <f t="shared" si="20"/>
        <v>100000000</v>
      </c>
      <c r="P103" s="31">
        <f t="shared" si="20"/>
        <v>100000000</v>
      </c>
      <c r="Q103" s="31">
        <f t="shared" si="20"/>
        <v>0</v>
      </c>
      <c r="R103" s="32">
        <f t="shared" si="20"/>
        <v>0</v>
      </c>
      <c r="S103" s="31">
        <f t="shared" si="20"/>
        <v>0</v>
      </c>
      <c r="T103" s="20">
        <f>SUM(T102)</f>
        <v>17290000000</v>
      </c>
      <c r="U103" s="79"/>
      <c r="V103" s="71"/>
    </row>
    <row r="104" spans="1:22" s="2" customFormat="1" ht="60" customHeight="1" x14ac:dyDescent="0.5">
      <c r="A104" s="84" t="s">
        <v>110</v>
      </c>
      <c r="B104" s="85"/>
      <c r="C104" s="20">
        <f t="shared" ref="C104:S104" si="21">C51+C100+C103</f>
        <v>446082264352.23999</v>
      </c>
      <c r="D104" s="35">
        <f t="shared" si="21"/>
        <v>56189579488.830002</v>
      </c>
      <c r="E104" s="20">
        <f t="shared" si="21"/>
        <v>64738353346.770004</v>
      </c>
      <c r="F104" s="21">
        <f t="shared" si="21"/>
        <v>63430723845.440002</v>
      </c>
      <c r="G104" s="21">
        <f t="shared" si="21"/>
        <v>40273047887.619995</v>
      </c>
      <c r="H104" s="20">
        <f t="shared" si="21"/>
        <v>21219423614.779999</v>
      </c>
      <c r="I104" s="31">
        <f t="shared" si="21"/>
        <v>7517049804.0453415</v>
      </c>
      <c r="J104" s="31">
        <f t="shared" si="21"/>
        <v>32512968402.779999</v>
      </c>
      <c r="K104" s="31">
        <f t="shared" si="21"/>
        <v>8861436967.9099998</v>
      </c>
      <c r="L104" s="31">
        <f t="shared" si="21"/>
        <v>7777113870.3999996</v>
      </c>
      <c r="M104" s="31">
        <f t="shared" si="21"/>
        <v>6392154335.2546568</v>
      </c>
      <c r="N104" s="31">
        <f t="shared" si="21"/>
        <v>9516571569.8899994</v>
      </c>
      <c r="O104" s="32">
        <f t="shared" si="21"/>
        <v>19380082285.52</v>
      </c>
      <c r="P104" s="31">
        <f t="shared" si="21"/>
        <v>23632622023.510002</v>
      </c>
      <c r="Q104" s="31">
        <f t="shared" si="21"/>
        <v>13063693271.309999</v>
      </c>
      <c r="R104" s="32">
        <f t="shared" si="21"/>
        <v>13336186286.98</v>
      </c>
      <c r="S104" s="31">
        <f t="shared" si="21"/>
        <v>9715105124.5300007</v>
      </c>
      <c r="T104" s="31">
        <f>T51+T100+T103</f>
        <v>843638376477.81006</v>
      </c>
      <c r="U104" s="79"/>
      <c r="V104" s="71"/>
    </row>
    <row r="105" spans="1:22" s="2" customFormat="1" ht="60" customHeight="1" x14ac:dyDescent="0.5">
      <c r="A105" s="23" t="s">
        <v>213</v>
      </c>
      <c r="B105" s="24" t="s">
        <v>111</v>
      </c>
      <c r="C105" s="27" t="s">
        <v>21</v>
      </c>
      <c r="D105" s="38" t="s">
        <v>21</v>
      </c>
      <c r="E105" s="27" t="s">
        <v>21</v>
      </c>
      <c r="F105" s="29" t="s">
        <v>21</v>
      </c>
      <c r="G105" s="29" t="s">
        <v>21</v>
      </c>
      <c r="H105" s="27" t="s">
        <v>21</v>
      </c>
      <c r="I105" s="27" t="s">
        <v>21</v>
      </c>
      <c r="J105" s="27" t="s">
        <v>21</v>
      </c>
      <c r="K105" s="27" t="s">
        <v>21</v>
      </c>
      <c r="L105" s="27" t="s">
        <v>21</v>
      </c>
      <c r="M105" s="27" t="s">
        <v>21</v>
      </c>
      <c r="N105" s="27" t="s">
        <v>21</v>
      </c>
      <c r="O105" s="29" t="s">
        <v>21</v>
      </c>
      <c r="P105" s="27" t="s">
        <v>21</v>
      </c>
      <c r="Q105" s="27" t="s">
        <v>21</v>
      </c>
      <c r="R105" s="29" t="s">
        <v>21</v>
      </c>
      <c r="S105" s="27" t="s">
        <v>21</v>
      </c>
      <c r="T105" s="27" t="s">
        <v>21</v>
      </c>
      <c r="U105" s="79"/>
      <c r="V105" s="71"/>
    </row>
    <row r="106" spans="1:22" s="2" customFormat="1" ht="90" x14ac:dyDescent="0.5">
      <c r="A106" s="18">
        <v>72000001</v>
      </c>
      <c r="B106" s="22" t="s">
        <v>112</v>
      </c>
      <c r="C106" s="20">
        <v>170000000000</v>
      </c>
      <c r="D106" s="35">
        <v>79304288429</v>
      </c>
      <c r="E106" s="20">
        <v>34603387723</v>
      </c>
      <c r="F106" s="21">
        <v>30000000000</v>
      </c>
      <c r="G106" s="21">
        <v>40000000000</v>
      </c>
      <c r="H106" s="20">
        <v>30000000000</v>
      </c>
      <c r="I106" s="31">
        <v>4000000000</v>
      </c>
      <c r="J106" s="31">
        <v>25000000000</v>
      </c>
      <c r="K106" s="31">
        <v>26500000000</v>
      </c>
      <c r="L106" s="31">
        <v>0</v>
      </c>
      <c r="M106" s="31">
        <v>6000000000</v>
      </c>
      <c r="N106" s="31">
        <v>0</v>
      </c>
      <c r="O106" s="32">
        <v>10000000000</v>
      </c>
      <c r="P106" s="31">
        <v>38000000000</v>
      </c>
      <c r="Q106" s="31">
        <v>0</v>
      </c>
      <c r="R106" s="21">
        <v>0</v>
      </c>
      <c r="S106" s="31">
        <v>1407764877</v>
      </c>
      <c r="T106" s="20">
        <f t="shared" ref="T106" si="22">SUM(C106:S106)</f>
        <v>494815441029</v>
      </c>
      <c r="U106" s="79"/>
      <c r="V106" s="71"/>
    </row>
    <row r="107" spans="1:22" s="2" customFormat="1" ht="60" customHeight="1" x14ac:dyDescent="0.5">
      <c r="A107" s="18">
        <v>72000002</v>
      </c>
      <c r="B107" s="22" t="s">
        <v>113</v>
      </c>
      <c r="C107" s="20">
        <v>0</v>
      </c>
      <c r="D107" s="35">
        <v>0</v>
      </c>
      <c r="E107" s="20">
        <v>100000000</v>
      </c>
      <c r="F107" s="21">
        <v>150000000</v>
      </c>
      <c r="G107" s="21">
        <v>0</v>
      </c>
      <c r="H107" s="20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2">
        <v>0</v>
      </c>
      <c r="P107" s="31">
        <v>200000000</v>
      </c>
      <c r="Q107" s="31">
        <v>0</v>
      </c>
      <c r="R107" s="32">
        <v>0</v>
      </c>
      <c r="S107" s="31">
        <v>0</v>
      </c>
      <c r="T107" s="20">
        <v>450000000</v>
      </c>
      <c r="U107" s="82"/>
      <c r="V107" s="71"/>
    </row>
    <row r="108" spans="1:22" s="2" customFormat="1" ht="60" customHeight="1" x14ac:dyDescent="0.5">
      <c r="A108" s="18">
        <v>72000003</v>
      </c>
      <c r="B108" s="22" t="s">
        <v>114</v>
      </c>
      <c r="C108" s="20">
        <v>10000000000</v>
      </c>
      <c r="D108" s="35">
        <v>500000000</v>
      </c>
      <c r="E108" s="20">
        <v>500000000</v>
      </c>
      <c r="F108" s="21">
        <v>500000000</v>
      </c>
      <c r="G108" s="21">
        <v>500000000</v>
      </c>
      <c r="H108" s="20">
        <v>300000000</v>
      </c>
      <c r="I108" s="31">
        <v>300000000</v>
      </c>
      <c r="J108" s="31">
        <v>300000000</v>
      </c>
      <c r="K108" s="31">
        <v>300000000</v>
      </c>
      <c r="L108" s="31">
        <v>300000000</v>
      </c>
      <c r="M108" s="31">
        <v>300000000</v>
      </c>
      <c r="N108" s="31">
        <v>1</v>
      </c>
      <c r="O108" s="21">
        <v>300000000</v>
      </c>
      <c r="P108" s="31">
        <v>1000000000</v>
      </c>
      <c r="Q108" s="31">
        <v>1</v>
      </c>
      <c r="R108" s="32">
        <v>1</v>
      </c>
      <c r="S108" s="31">
        <v>1</v>
      </c>
      <c r="T108" s="20">
        <v>15100000004</v>
      </c>
      <c r="U108" s="82"/>
      <c r="V108" s="71"/>
    </row>
    <row r="109" spans="1:22" s="2" customFormat="1" ht="60" customHeight="1" x14ac:dyDescent="0.5">
      <c r="A109" s="18">
        <v>72000004</v>
      </c>
      <c r="B109" s="22" t="s">
        <v>115</v>
      </c>
      <c r="C109" s="20">
        <v>0</v>
      </c>
      <c r="D109" s="35">
        <v>0</v>
      </c>
      <c r="E109" s="20">
        <v>0</v>
      </c>
      <c r="F109" s="21">
        <v>0</v>
      </c>
      <c r="G109" s="21">
        <v>0</v>
      </c>
      <c r="H109" s="20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2">
        <v>0</v>
      </c>
      <c r="P109" s="31">
        <v>0</v>
      </c>
      <c r="Q109" s="31">
        <v>0</v>
      </c>
      <c r="R109" s="32">
        <v>0</v>
      </c>
      <c r="S109" s="31">
        <v>0</v>
      </c>
      <c r="T109" s="20">
        <v>1</v>
      </c>
      <c r="U109" s="82"/>
      <c r="V109" s="71"/>
    </row>
    <row r="110" spans="1:22" s="2" customFormat="1" ht="60" customHeight="1" x14ac:dyDescent="0.5">
      <c r="A110" s="18">
        <v>72000005</v>
      </c>
      <c r="B110" s="22" t="s">
        <v>116</v>
      </c>
      <c r="C110" s="20">
        <v>5000000000</v>
      </c>
      <c r="D110" s="35">
        <v>1062062144.9591124</v>
      </c>
      <c r="E110" s="20">
        <v>1251088381.9927146</v>
      </c>
      <c r="F110" s="21">
        <v>686623814.25041604</v>
      </c>
      <c r="G110" s="21">
        <v>547153480.52809119</v>
      </c>
      <c r="H110" s="20">
        <v>184317258.8748951</v>
      </c>
      <c r="I110" s="20">
        <v>98822354.030528039</v>
      </c>
      <c r="J110" s="20">
        <v>775614762.10736096</v>
      </c>
      <c r="K110" s="20">
        <v>153734239.37915215</v>
      </c>
      <c r="L110" s="20">
        <v>82293454.095705405</v>
      </c>
      <c r="M110" s="20">
        <v>80264528.653741941</v>
      </c>
      <c r="N110" s="20">
        <v>134974116.39741862</v>
      </c>
      <c r="O110" s="21">
        <v>381983088.18533736</v>
      </c>
      <c r="P110" s="20">
        <v>806065303.53516352</v>
      </c>
      <c r="Q110" s="20">
        <v>388428910.64376003</v>
      </c>
      <c r="R110" s="21">
        <v>212554326.4443011</v>
      </c>
      <c r="S110" s="20">
        <v>154019835.92230245</v>
      </c>
      <c r="T110" s="20">
        <v>12000000000</v>
      </c>
      <c r="U110" s="82"/>
      <c r="V110" s="71"/>
    </row>
    <row r="111" spans="1:22" s="2" customFormat="1" ht="60" customHeight="1" x14ac:dyDescent="0.5">
      <c r="A111" s="84" t="s">
        <v>117</v>
      </c>
      <c r="B111" s="85"/>
      <c r="C111" s="20">
        <f t="shared" ref="C111:S111" si="23">SUM(C106:C110)</f>
        <v>185000000000</v>
      </c>
      <c r="D111" s="35">
        <f t="shared" si="23"/>
        <v>80866350573.959106</v>
      </c>
      <c r="E111" s="20">
        <f t="shared" si="23"/>
        <v>36454476104.992714</v>
      </c>
      <c r="F111" s="21">
        <f t="shared" si="23"/>
        <v>31336623814.250416</v>
      </c>
      <c r="G111" s="21">
        <f t="shared" si="23"/>
        <v>41047153480.528091</v>
      </c>
      <c r="H111" s="20">
        <f t="shared" si="23"/>
        <v>30484317258.874893</v>
      </c>
      <c r="I111" s="31">
        <f t="shared" si="23"/>
        <v>4398822354.0305281</v>
      </c>
      <c r="J111" s="31">
        <f t="shared" si="23"/>
        <v>26075614762.107361</v>
      </c>
      <c r="K111" s="31">
        <f t="shared" si="23"/>
        <v>26953734239.37915</v>
      </c>
      <c r="L111" s="31">
        <f t="shared" si="23"/>
        <v>382293454.09570539</v>
      </c>
      <c r="M111" s="31">
        <f t="shared" si="23"/>
        <v>6380264528.6537418</v>
      </c>
      <c r="N111" s="31">
        <f t="shared" si="23"/>
        <v>134974117.39741862</v>
      </c>
      <c r="O111" s="32">
        <f t="shared" si="23"/>
        <v>10681983088.185337</v>
      </c>
      <c r="P111" s="31">
        <f t="shared" si="23"/>
        <v>40006065303.535164</v>
      </c>
      <c r="Q111" s="31">
        <f t="shared" si="23"/>
        <v>388428911.64376003</v>
      </c>
      <c r="R111" s="32">
        <f t="shared" si="23"/>
        <v>212554327.4443011</v>
      </c>
      <c r="S111" s="31">
        <f t="shared" si="23"/>
        <v>1561784713.9223025</v>
      </c>
      <c r="T111" s="31">
        <f>SUM(T106:T110)</f>
        <v>522365441034</v>
      </c>
      <c r="U111" s="79"/>
      <c r="V111" s="71"/>
    </row>
    <row r="112" spans="1:22" s="2" customFormat="1" ht="60" customHeight="1" x14ac:dyDescent="0.5">
      <c r="A112" s="23" t="s">
        <v>214</v>
      </c>
      <c r="B112" s="28" t="s">
        <v>118</v>
      </c>
      <c r="C112" s="27" t="s">
        <v>21</v>
      </c>
      <c r="D112" s="38" t="s">
        <v>21</v>
      </c>
      <c r="E112" s="27" t="s">
        <v>21</v>
      </c>
      <c r="F112" s="29" t="s">
        <v>21</v>
      </c>
      <c r="G112" s="29" t="s">
        <v>21</v>
      </c>
      <c r="H112" s="27" t="s">
        <v>21</v>
      </c>
      <c r="I112" s="27" t="s">
        <v>21</v>
      </c>
      <c r="J112" s="27" t="s">
        <v>21</v>
      </c>
      <c r="K112" s="27" t="s">
        <v>21</v>
      </c>
      <c r="L112" s="27" t="s">
        <v>21</v>
      </c>
      <c r="M112" s="27" t="s">
        <v>21</v>
      </c>
      <c r="N112" s="27" t="s">
        <v>21</v>
      </c>
      <c r="O112" s="29" t="s">
        <v>21</v>
      </c>
      <c r="P112" s="27" t="s">
        <v>21</v>
      </c>
      <c r="Q112" s="27" t="s">
        <v>21</v>
      </c>
      <c r="R112" s="29" t="s">
        <v>21</v>
      </c>
      <c r="S112" s="27" t="s">
        <v>21</v>
      </c>
      <c r="T112" s="27" t="s">
        <v>21</v>
      </c>
      <c r="U112" s="79"/>
      <c r="V112" s="71"/>
    </row>
    <row r="113" spans="1:22" s="2" customFormat="1" ht="60" customHeight="1" x14ac:dyDescent="0.5">
      <c r="A113" s="18">
        <v>73000001</v>
      </c>
      <c r="B113" s="22" t="s">
        <v>119</v>
      </c>
      <c r="C113" s="20"/>
      <c r="D113" s="35">
        <v>6079097842.8704996</v>
      </c>
      <c r="E113" s="20">
        <v>5137775681.1450005</v>
      </c>
      <c r="F113" s="21">
        <v>7346929838.1299992</v>
      </c>
      <c r="G113" s="21">
        <v>1891606291.3829999</v>
      </c>
      <c r="H113" s="20">
        <v>496828638.10550004</v>
      </c>
      <c r="I113" s="20">
        <v>338439413.50111479</v>
      </c>
      <c r="J113" s="20">
        <v>3279107442.3530002</v>
      </c>
      <c r="K113" s="20">
        <v>259144500.15157142</v>
      </c>
      <c r="L113" s="20">
        <v>200514890.45000002</v>
      </c>
      <c r="M113" s="20">
        <v>115631705.30888528</v>
      </c>
      <c r="N113" s="20">
        <v>306246958.22900003</v>
      </c>
      <c r="O113" s="21">
        <v>344063075.54900002</v>
      </c>
      <c r="P113" s="20">
        <v>1327385317.464</v>
      </c>
      <c r="Q113" s="20">
        <v>295491182.38100004</v>
      </c>
      <c r="R113" s="21">
        <v>231468225.63699999</v>
      </c>
      <c r="S113" s="20">
        <v>509310004.12800002</v>
      </c>
      <c r="T113" s="20">
        <v>28159041006.786568</v>
      </c>
      <c r="U113" s="82"/>
      <c r="V113" s="71"/>
    </row>
    <row r="114" spans="1:22" s="2" customFormat="1" ht="60" customHeight="1" x14ac:dyDescent="0.5">
      <c r="A114" s="18">
        <v>73000002</v>
      </c>
      <c r="B114" s="22" t="s">
        <v>120</v>
      </c>
      <c r="C114" s="20">
        <v>1890000000</v>
      </c>
      <c r="D114" s="35">
        <v>315000000</v>
      </c>
      <c r="E114" s="20">
        <v>1050000000</v>
      </c>
      <c r="F114" s="21">
        <v>1050000000</v>
      </c>
      <c r="G114" s="21">
        <v>210000000</v>
      </c>
      <c r="H114" s="20">
        <v>210000000</v>
      </c>
      <c r="I114" s="31">
        <v>210000000</v>
      </c>
      <c r="J114" s="31">
        <v>1050000000</v>
      </c>
      <c r="K114" s="31">
        <v>18900000</v>
      </c>
      <c r="L114" s="31">
        <v>0</v>
      </c>
      <c r="M114" s="31">
        <v>15750000</v>
      </c>
      <c r="N114" s="31">
        <v>525000000</v>
      </c>
      <c r="O114" s="32">
        <v>189000000</v>
      </c>
      <c r="P114" s="31">
        <v>210000000</v>
      </c>
      <c r="Q114" s="31">
        <v>84000000</v>
      </c>
      <c r="R114" s="32">
        <v>252000000</v>
      </c>
      <c r="S114" s="31">
        <v>63000000</v>
      </c>
      <c r="T114" s="20">
        <v>7342650000</v>
      </c>
      <c r="U114" s="82"/>
      <c r="V114" s="71"/>
    </row>
    <row r="115" spans="1:22" s="2" customFormat="1" ht="60" customHeight="1" x14ac:dyDescent="0.5">
      <c r="A115" s="18">
        <v>73000003</v>
      </c>
      <c r="B115" s="22" t="s">
        <v>121</v>
      </c>
      <c r="C115" s="20">
        <v>232682660</v>
      </c>
      <c r="D115" s="35">
        <v>1</v>
      </c>
      <c r="E115" s="20">
        <v>1</v>
      </c>
      <c r="F115" s="21">
        <v>1</v>
      </c>
      <c r="G115" s="21">
        <v>1</v>
      </c>
      <c r="H115" s="20">
        <v>1</v>
      </c>
      <c r="I115" s="31">
        <v>1134343236</v>
      </c>
      <c r="J115" s="31">
        <v>1</v>
      </c>
      <c r="K115" s="31">
        <v>1</v>
      </c>
      <c r="L115" s="31">
        <v>1</v>
      </c>
      <c r="M115" s="31">
        <v>1</v>
      </c>
      <c r="N115" s="31">
        <v>1</v>
      </c>
      <c r="O115" s="21">
        <v>1</v>
      </c>
      <c r="P115" s="31">
        <v>1814949204</v>
      </c>
      <c r="Q115" s="31">
        <v>2177939028</v>
      </c>
      <c r="R115" s="32">
        <v>1</v>
      </c>
      <c r="S115" s="31">
        <v>1</v>
      </c>
      <c r="T115" s="20">
        <v>5359914141</v>
      </c>
      <c r="U115" s="82"/>
      <c r="V115" s="71"/>
    </row>
    <row r="116" spans="1:22" s="2" customFormat="1" ht="60" customHeight="1" x14ac:dyDescent="0.5">
      <c r="A116" s="18">
        <v>73000004</v>
      </c>
      <c r="B116" s="22" t="s">
        <v>122</v>
      </c>
      <c r="C116" s="20">
        <v>1</v>
      </c>
      <c r="D116" s="35">
        <v>1</v>
      </c>
      <c r="E116" s="20">
        <v>1</v>
      </c>
      <c r="F116" s="21">
        <v>1</v>
      </c>
      <c r="G116" s="21">
        <v>1</v>
      </c>
      <c r="H116" s="20">
        <v>1</v>
      </c>
      <c r="I116" s="31">
        <v>1</v>
      </c>
      <c r="J116" s="31">
        <v>1</v>
      </c>
      <c r="K116" s="31">
        <v>1</v>
      </c>
      <c r="L116" s="31">
        <v>1</v>
      </c>
      <c r="M116" s="31">
        <v>1</v>
      </c>
      <c r="N116" s="31">
        <v>1</v>
      </c>
      <c r="O116" s="32">
        <v>1</v>
      </c>
      <c r="P116" s="31">
        <v>1</v>
      </c>
      <c r="Q116" s="31">
        <v>1</v>
      </c>
      <c r="R116" s="32">
        <v>1</v>
      </c>
      <c r="S116" s="31">
        <v>1</v>
      </c>
      <c r="T116" s="20">
        <v>17</v>
      </c>
      <c r="U116" s="82"/>
      <c r="V116" s="71"/>
    </row>
    <row r="117" spans="1:22" s="2" customFormat="1" ht="60" customHeight="1" x14ac:dyDescent="0.5">
      <c r="A117" s="18">
        <v>73000005</v>
      </c>
      <c r="B117" s="22" t="s">
        <v>123</v>
      </c>
      <c r="C117" s="20">
        <v>5825097126.5636263</v>
      </c>
      <c r="D117" s="35">
        <v>1941699042.1878753</v>
      </c>
      <c r="E117" s="20">
        <v>1941699042.1878753</v>
      </c>
      <c r="F117" s="21">
        <v>2588932056.2505007</v>
      </c>
      <c r="G117" s="21">
        <v>1294466028.1252503</v>
      </c>
      <c r="H117" s="20">
        <v>862977352.08350015</v>
      </c>
      <c r="I117" s="31">
        <v>1</v>
      </c>
      <c r="J117" s="31">
        <v>1510210366.1461251</v>
      </c>
      <c r="K117" s="31">
        <v>1</v>
      </c>
      <c r="L117" s="31">
        <v>1</v>
      </c>
      <c r="M117" s="31">
        <v>1</v>
      </c>
      <c r="N117" s="31">
        <v>1</v>
      </c>
      <c r="O117" s="32">
        <v>647233014.06262517</v>
      </c>
      <c r="P117" s="31">
        <v>647233014.06262517</v>
      </c>
      <c r="Q117" s="31">
        <v>1</v>
      </c>
      <c r="R117" s="31">
        <v>1</v>
      </c>
      <c r="S117" s="31">
        <v>1</v>
      </c>
      <c r="T117" s="20">
        <v>17259547049.670002</v>
      </c>
      <c r="U117" s="82"/>
      <c r="V117" s="71"/>
    </row>
    <row r="118" spans="1:22" s="2" customFormat="1" ht="60" customHeight="1" x14ac:dyDescent="0.5">
      <c r="A118" s="18">
        <v>73000006</v>
      </c>
      <c r="B118" s="22" t="s">
        <v>124</v>
      </c>
      <c r="C118" s="20">
        <v>1239341076.1293752</v>
      </c>
      <c r="D118" s="35">
        <v>413113692.04312503</v>
      </c>
      <c r="E118" s="20">
        <v>413113692.04312503</v>
      </c>
      <c r="F118" s="21">
        <v>550818256.05750012</v>
      </c>
      <c r="G118" s="21">
        <v>275409128.02875006</v>
      </c>
      <c r="H118" s="20">
        <v>183606085.35250002</v>
      </c>
      <c r="I118" s="31">
        <v>1</v>
      </c>
      <c r="J118" s="31">
        <v>321310649.36687499</v>
      </c>
      <c r="K118" s="31">
        <v>1</v>
      </c>
      <c r="L118" s="31">
        <v>1</v>
      </c>
      <c r="M118" s="31">
        <v>1</v>
      </c>
      <c r="N118" s="31">
        <v>1</v>
      </c>
      <c r="O118" s="32">
        <v>137704564.01437503</v>
      </c>
      <c r="P118" s="31">
        <v>137704564.01437503</v>
      </c>
      <c r="Q118" s="31">
        <v>1</v>
      </c>
      <c r="R118" s="31">
        <v>1</v>
      </c>
      <c r="S118" s="31">
        <v>1</v>
      </c>
      <c r="T118" s="20">
        <v>3672121715.0500011</v>
      </c>
      <c r="U118" s="82"/>
      <c r="V118" s="71"/>
    </row>
    <row r="119" spans="1:22" s="2" customFormat="1" ht="60" customHeight="1" x14ac:dyDescent="0.5">
      <c r="A119" s="18">
        <v>73000007</v>
      </c>
      <c r="B119" s="22" t="s">
        <v>125</v>
      </c>
      <c r="C119" s="20">
        <v>468738750.592125</v>
      </c>
      <c r="D119" s="35">
        <v>156246250.197375</v>
      </c>
      <c r="E119" s="20">
        <v>156246250.197375</v>
      </c>
      <c r="F119" s="21">
        <v>208328333.59650001</v>
      </c>
      <c r="G119" s="21">
        <v>104164166.79825</v>
      </c>
      <c r="H119" s="20">
        <v>69442777.865500003</v>
      </c>
      <c r="I119" s="31">
        <v>1</v>
      </c>
      <c r="J119" s="31">
        <v>121524861.26462498</v>
      </c>
      <c r="K119" s="31">
        <v>1</v>
      </c>
      <c r="L119" s="31">
        <v>1</v>
      </c>
      <c r="M119" s="31">
        <v>1</v>
      </c>
      <c r="N119" s="31">
        <v>1</v>
      </c>
      <c r="O119" s="32">
        <v>52082083.399125002</v>
      </c>
      <c r="P119" s="31">
        <v>52082083.399125002</v>
      </c>
      <c r="Q119" s="31">
        <v>1</v>
      </c>
      <c r="R119" s="31">
        <v>1</v>
      </c>
      <c r="S119" s="31">
        <v>1</v>
      </c>
      <c r="T119" s="20">
        <v>1388855565.3099999</v>
      </c>
      <c r="U119" s="82"/>
      <c r="V119" s="71"/>
    </row>
    <row r="120" spans="1:22" s="2" customFormat="1" ht="60" customHeight="1" x14ac:dyDescent="0.5">
      <c r="A120" s="18">
        <v>73000008</v>
      </c>
      <c r="B120" s="22" t="s">
        <v>126</v>
      </c>
      <c r="C120" s="20">
        <v>1</v>
      </c>
      <c r="D120" s="35"/>
      <c r="E120" s="20"/>
      <c r="F120" s="21"/>
      <c r="G120" s="21"/>
      <c r="H120" s="20"/>
      <c r="I120" s="31"/>
      <c r="J120" s="31"/>
      <c r="K120" s="31"/>
      <c r="L120" s="31"/>
      <c r="M120" s="31"/>
      <c r="N120" s="31"/>
      <c r="O120" s="32"/>
      <c r="P120" s="31"/>
      <c r="Q120" s="31"/>
      <c r="R120" s="32"/>
      <c r="S120" s="31"/>
      <c r="T120" s="20">
        <v>1</v>
      </c>
      <c r="U120" s="82"/>
      <c r="V120" s="71"/>
    </row>
    <row r="121" spans="1:22" s="2" customFormat="1" ht="60" customHeight="1" x14ac:dyDescent="0.5">
      <c r="A121" s="18">
        <v>73000009</v>
      </c>
      <c r="B121" s="22" t="s">
        <v>127</v>
      </c>
      <c r="C121" s="20">
        <v>7000000000</v>
      </c>
      <c r="D121" s="35">
        <v>1000000000</v>
      </c>
      <c r="E121" s="20">
        <v>1000000000</v>
      </c>
      <c r="F121" s="21">
        <v>1000000000</v>
      </c>
      <c r="G121" s="21">
        <v>800000000</v>
      </c>
      <c r="H121" s="20">
        <v>200000000</v>
      </c>
      <c r="I121" s="31">
        <v>200000000</v>
      </c>
      <c r="J121" s="31">
        <v>400000000</v>
      </c>
      <c r="K121" s="31">
        <v>200000000</v>
      </c>
      <c r="L121" s="31">
        <v>200000000</v>
      </c>
      <c r="M121" s="31">
        <v>200000000</v>
      </c>
      <c r="N121" s="31">
        <v>200000000</v>
      </c>
      <c r="O121" s="32">
        <v>200000000</v>
      </c>
      <c r="P121" s="31">
        <v>400000000</v>
      </c>
      <c r="Q121" s="31">
        <v>200000000</v>
      </c>
      <c r="R121" s="32">
        <v>200000000</v>
      </c>
      <c r="S121" s="31">
        <v>200000000</v>
      </c>
      <c r="T121" s="20">
        <v>13600000000</v>
      </c>
      <c r="U121" s="82"/>
      <c r="V121" s="71"/>
    </row>
    <row r="122" spans="1:22" s="2" customFormat="1" ht="60" customHeight="1" x14ac:dyDescent="0.5">
      <c r="A122" s="18">
        <v>73000010</v>
      </c>
      <c r="B122" s="22" t="s">
        <v>128</v>
      </c>
      <c r="C122" s="20"/>
      <c r="D122" s="35"/>
      <c r="E122" s="20"/>
      <c r="F122" s="21"/>
      <c r="G122" s="21"/>
      <c r="H122" s="20"/>
      <c r="I122" s="31"/>
      <c r="J122" s="31"/>
      <c r="K122" s="31"/>
      <c r="L122" s="31"/>
      <c r="M122" s="31"/>
      <c r="N122" s="31"/>
      <c r="O122" s="32"/>
      <c r="P122" s="31"/>
      <c r="Q122" s="31"/>
      <c r="R122" s="32"/>
      <c r="S122" s="31"/>
      <c r="T122" s="20">
        <v>0</v>
      </c>
      <c r="U122" s="82"/>
      <c r="V122" s="71"/>
    </row>
    <row r="123" spans="1:22" s="2" customFormat="1" ht="60" customHeight="1" x14ac:dyDescent="0.5">
      <c r="A123" s="18">
        <v>73000011</v>
      </c>
      <c r="B123" s="22" t="s">
        <v>129</v>
      </c>
      <c r="C123" s="20"/>
      <c r="D123" s="35"/>
      <c r="E123" s="20"/>
      <c r="F123" s="21"/>
      <c r="G123" s="21"/>
      <c r="H123" s="20"/>
      <c r="I123" s="31"/>
      <c r="J123" s="31"/>
      <c r="K123" s="31"/>
      <c r="L123" s="31"/>
      <c r="M123" s="31"/>
      <c r="N123" s="31"/>
      <c r="O123" s="32"/>
      <c r="P123" s="31"/>
      <c r="Q123" s="31"/>
      <c r="R123" s="32"/>
      <c r="S123" s="31"/>
      <c r="T123" s="20">
        <v>0</v>
      </c>
      <c r="U123" s="82"/>
      <c r="V123" s="71"/>
    </row>
    <row r="124" spans="1:22" s="2" customFormat="1" ht="60" customHeight="1" x14ac:dyDescent="0.5">
      <c r="A124" s="18">
        <v>73000012</v>
      </c>
      <c r="B124" s="22" t="s">
        <v>130</v>
      </c>
      <c r="C124" s="20"/>
      <c r="D124" s="35"/>
      <c r="E124" s="20"/>
      <c r="F124" s="21"/>
      <c r="G124" s="21"/>
      <c r="H124" s="20"/>
      <c r="I124" s="31"/>
      <c r="J124" s="31"/>
      <c r="K124" s="31"/>
      <c r="L124" s="31"/>
      <c r="M124" s="31"/>
      <c r="N124" s="31"/>
      <c r="O124" s="32"/>
      <c r="P124" s="31"/>
      <c r="Q124" s="31"/>
      <c r="R124" s="32"/>
      <c r="S124" s="31"/>
      <c r="T124" s="20">
        <v>0</v>
      </c>
      <c r="U124" s="82"/>
      <c r="V124" s="71"/>
    </row>
    <row r="125" spans="1:22" s="2" customFormat="1" ht="60" customHeight="1" x14ac:dyDescent="0.5">
      <c r="A125" s="84" t="s">
        <v>131</v>
      </c>
      <c r="B125" s="85"/>
      <c r="C125" s="20">
        <f t="shared" ref="C125:S125" si="24">SUM(C113:C124)</f>
        <v>16655859615.285126</v>
      </c>
      <c r="D125" s="35">
        <f t="shared" si="24"/>
        <v>9905156829.2988739</v>
      </c>
      <c r="E125" s="20">
        <f t="shared" si="24"/>
        <v>9698834667.5733757</v>
      </c>
      <c r="F125" s="21">
        <f t="shared" si="24"/>
        <v>12745008486.034502</v>
      </c>
      <c r="G125" s="21">
        <f t="shared" si="24"/>
        <v>4575645616.3352509</v>
      </c>
      <c r="H125" s="20">
        <f t="shared" si="24"/>
        <v>2022854855.4070001</v>
      </c>
      <c r="I125" s="31">
        <f t="shared" si="24"/>
        <v>1882782653.5011148</v>
      </c>
      <c r="J125" s="31">
        <f t="shared" si="24"/>
        <v>6682153321.1306248</v>
      </c>
      <c r="K125" s="31">
        <f t="shared" si="24"/>
        <v>478044505.15157139</v>
      </c>
      <c r="L125" s="31">
        <f t="shared" si="24"/>
        <v>400514895.45000005</v>
      </c>
      <c r="M125" s="31">
        <f t="shared" si="24"/>
        <v>331381710.30888528</v>
      </c>
      <c r="N125" s="31">
        <f t="shared" si="24"/>
        <v>1031246963.2290001</v>
      </c>
      <c r="O125" s="32">
        <f t="shared" si="24"/>
        <v>1570082739.0251253</v>
      </c>
      <c r="P125" s="31">
        <f t="shared" si="24"/>
        <v>4589354183.9401245</v>
      </c>
      <c r="Q125" s="31">
        <f t="shared" si="24"/>
        <v>2757430214.381</v>
      </c>
      <c r="R125" s="32">
        <f t="shared" si="24"/>
        <v>683468230.63699996</v>
      </c>
      <c r="S125" s="31">
        <f t="shared" si="24"/>
        <v>772310009.12800002</v>
      </c>
      <c r="T125" s="20">
        <f>SUM(T113:T124)</f>
        <v>76782129495.816574</v>
      </c>
      <c r="U125" s="77"/>
      <c r="V125" s="71"/>
    </row>
    <row r="126" spans="1:22" s="3" customFormat="1" ht="60" customHeight="1" thickBot="1" x14ac:dyDescent="0.55000000000000004">
      <c r="A126" s="86" t="s">
        <v>132</v>
      </c>
      <c r="B126" s="87"/>
      <c r="C126" s="43">
        <f t="shared" ref="C126:S126" si="25">C104+C111+C125</f>
        <v>647738123967.52515</v>
      </c>
      <c r="D126" s="44">
        <f t="shared" si="25"/>
        <v>146961086892.08798</v>
      </c>
      <c r="E126" s="43">
        <f t="shared" si="25"/>
        <v>110891664119.33611</v>
      </c>
      <c r="F126" s="45">
        <f t="shared" si="25"/>
        <v>107512356145.72491</v>
      </c>
      <c r="G126" s="45">
        <f t="shared" si="25"/>
        <v>85895846984.483337</v>
      </c>
      <c r="H126" s="43">
        <f t="shared" si="25"/>
        <v>53726595729.06189</v>
      </c>
      <c r="I126" s="46">
        <f t="shared" si="25"/>
        <v>13798654811.576984</v>
      </c>
      <c r="J126" s="46">
        <f t="shared" si="25"/>
        <v>65270736486.017982</v>
      </c>
      <c r="K126" s="46">
        <f t="shared" si="25"/>
        <v>36293215712.440727</v>
      </c>
      <c r="L126" s="46">
        <f t="shared" si="25"/>
        <v>8559922219.9457045</v>
      </c>
      <c r="M126" s="46">
        <f t="shared" si="25"/>
        <v>13103800574.217283</v>
      </c>
      <c r="N126" s="46">
        <f t="shared" si="25"/>
        <v>10682792650.516418</v>
      </c>
      <c r="O126" s="47">
        <f t="shared" si="25"/>
        <v>31632148112.730461</v>
      </c>
      <c r="P126" s="46">
        <f t="shared" si="25"/>
        <v>68228041510.985291</v>
      </c>
      <c r="Q126" s="46">
        <f t="shared" si="25"/>
        <v>16209552397.334761</v>
      </c>
      <c r="R126" s="47">
        <f t="shared" si="25"/>
        <v>14232208845.0613</v>
      </c>
      <c r="S126" s="46">
        <f t="shared" si="25"/>
        <v>12049199847.580303</v>
      </c>
      <c r="T126" s="46">
        <f>T104+T111+T125-1</f>
        <v>1442785947006.6267</v>
      </c>
      <c r="U126" s="76"/>
    </row>
    <row r="127" spans="1:22" ht="60" customHeight="1" x14ac:dyDescent="0.5">
      <c r="A127" s="88" t="s">
        <v>133</v>
      </c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</row>
    <row r="128" spans="1:22" ht="60" customHeight="1" x14ac:dyDescent="0.5">
      <c r="A128" s="83" t="s">
        <v>215</v>
      </c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</row>
    <row r="129" spans="1:20" ht="60" customHeight="1" x14ac:dyDescent="0.5">
      <c r="A129" s="94" t="s">
        <v>134</v>
      </c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</row>
    <row r="130" spans="1:20" ht="60" customHeight="1" x14ac:dyDescent="0.5">
      <c r="A130" s="48" t="s">
        <v>135</v>
      </c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</row>
    <row r="131" spans="1:20" ht="60" customHeight="1" x14ac:dyDescent="0.5">
      <c r="A131" s="48" t="s">
        <v>136</v>
      </c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</row>
    <row r="132" spans="1:20" ht="60" customHeight="1" x14ac:dyDescent="0.5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</row>
    <row r="133" spans="1:20" ht="60" customHeight="1" x14ac:dyDescent="0.5">
      <c r="A133" s="83" t="s">
        <v>216</v>
      </c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</row>
  </sheetData>
  <mergeCells count="13">
    <mergeCell ref="A100:B100"/>
    <mergeCell ref="A1:T1"/>
    <mergeCell ref="A2:T2"/>
    <mergeCell ref="A3:T3"/>
    <mergeCell ref="A129:T129"/>
    <mergeCell ref="A132:T132"/>
    <mergeCell ref="A133:T133"/>
    <mergeCell ref="A104:B104"/>
    <mergeCell ref="A111:B111"/>
    <mergeCell ref="A125:B125"/>
    <mergeCell ref="A126:B126"/>
    <mergeCell ref="A127:T127"/>
    <mergeCell ref="A128:T128"/>
  </mergeCells>
  <printOptions horizontalCentered="1"/>
  <pageMargins left="0" right="0" top="0.98425196850393704" bottom="0.98425196850393704" header="0.31496062992125984" footer="0.31496062992125984"/>
  <pageSetup paperSize="9" scale="70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0"/>
  <sheetViews>
    <sheetView rightToLeft="1" zoomScale="40" zoomScaleNormal="40" zoomScaleSheetLayoutView="40" workbookViewId="0">
      <pane xSplit="2" ySplit="5" topLeftCell="L45" activePane="bottomRight" state="frozen"/>
      <selection activeCell="Z13" sqref="Z13:Z15"/>
      <selection pane="topRight" activeCell="Z13" sqref="Z13:Z15"/>
      <selection pane="bottomLeft" activeCell="Z13" sqref="Z13:Z15"/>
      <selection pane="bottomRight" activeCell="T58" sqref="T58"/>
    </sheetView>
  </sheetViews>
  <sheetFormatPr defaultColWidth="9.140625" defaultRowHeight="26.25" x14ac:dyDescent="0.4"/>
  <cols>
    <col min="1" max="1" width="28.140625" style="10" bestFit="1" customWidth="1"/>
    <col min="2" max="2" width="113" style="10" bestFit="1" customWidth="1"/>
    <col min="3" max="3" width="48.7109375" style="57" bestFit="1" customWidth="1"/>
    <col min="4" max="4" width="44.42578125" style="57" bestFit="1" customWidth="1"/>
    <col min="5" max="5" width="44.85546875" style="57" bestFit="1" customWidth="1"/>
    <col min="6" max="6" width="44.42578125" style="57" bestFit="1" customWidth="1"/>
    <col min="7" max="8" width="41.5703125" style="57" bestFit="1" customWidth="1"/>
    <col min="9" max="9" width="41.28515625" style="57" bestFit="1" customWidth="1"/>
    <col min="10" max="10" width="44.42578125" style="57" bestFit="1" customWidth="1"/>
    <col min="11" max="11" width="44.85546875" style="57" bestFit="1" customWidth="1"/>
    <col min="12" max="13" width="41.5703125" style="57" bestFit="1" customWidth="1"/>
    <col min="14" max="14" width="40.85546875" style="57" bestFit="1" customWidth="1"/>
    <col min="15" max="15" width="44.85546875" style="57" bestFit="1" customWidth="1"/>
    <col min="16" max="16" width="41.28515625" style="57" bestFit="1" customWidth="1"/>
    <col min="17" max="18" width="45.140625" style="57" bestFit="1" customWidth="1"/>
    <col min="19" max="19" width="41.28515625" style="57" bestFit="1" customWidth="1"/>
    <col min="20" max="20" width="43" style="57" bestFit="1" customWidth="1"/>
    <col min="21" max="21" width="9.140625" style="11"/>
    <col min="22" max="22" width="11" style="11" bestFit="1" customWidth="1"/>
    <col min="23" max="16384" width="9.140625" style="11"/>
  </cols>
  <sheetData>
    <row r="1" spans="1:20" s="5" customFormat="1" ht="75" customHeight="1" x14ac:dyDescent="0.5">
      <c r="A1" s="96" t="s">
        <v>182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s="5" customFormat="1" ht="75" customHeight="1" thickBot="1" x14ac:dyDescent="0.55000000000000004">
      <c r="A2" s="90" t="s">
        <v>184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s="5" customFormat="1" ht="75" customHeight="1" thickBot="1" x14ac:dyDescent="0.55000000000000004">
      <c r="A3" s="103" t="s">
        <v>183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5"/>
    </row>
    <row r="4" spans="1:20" s="5" customFormat="1" ht="60" customHeight="1" thickBot="1" x14ac:dyDescent="0.55000000000000004">
      <c r="A4" s="63" t="s">
        <v>137</v>
      </c>
      <c r="B4" s="64" t="s">
        <v>138</v>
      </c>
      <c r="C4" s="63" t="s">
        <v>2</v>
      </c>
      <c r="D4" s="63" t="s">
        <v>3</v>
      </c>
      <c r="E4" s="63" t="s">
        <v>4</v>
      </c>
      <c r="F4" s="63" t="s">
        <v>5</v>
      </c>
      <c r="G4" s="63" t="s">
        <v>6</v>
      </c>
      <c r="H4" s="63" t="s">
        <v>7</v>
      </c>
      <c r="I4" s="63" t="s">
        <v>8</v>
      </c>
      <c r="J4" s="63" t="s">
        <v>9</v>
      </c>
      <c r="K4" s="63" t="s">
        <v>10</v>
      </c>
      <c r="L4" s="63" t="s">
        <v>11</v>
      </c>
      <c r="M4" s="63" t="s">
        <v>12</v>
      </c>
      <c r="N4" s="63" t="s">
        <v>13</v>
      </c>
      <c r="O4" s="63" t="s">
        <v>14</v>
      </c>
      <c r="P4" s="63" t="s">
        <v>15</v>
      </c>
      <c r="Q4" s="63" t="s">
        <v>16</v>
      </c>
      <c r="R4" s="63" t="s">
        <v>17</v>
      </c>
      <c r="S4" s="63" t="s">
        <v>18</v>
      </c>
      <c r="T4" s="63" t="s">
        <v>19</v>
      </c>
    </row>
    <row r="5" spans="1:20" s="5" customFormat="1" ht="60" customHeight="1" x14ac:dyDescent="0.5">
      <c r="A5" s="65" t="s">
        <v>191</v>
      </c>
      <c r="B5" s="66" t="s">
        <v>139</v>
      </c>
      <c r="C5" s="66" t="s">
        <v>21</v>
      </c>
      <c r="D5" s="66" t="s">
        <v>21</v>
      </c>
      <c r="E5" s="66" t="s">
        <v>21</v>
      </c>
      <c r="F5" s="66" t="s">
        <v>21</v>
      </c>
      <c r="G5" s="66" t="s">
        <v>21</v>
      </c>
      <c r="H5" s="66" t="s">
        <v>21</v>
      </c>
      <c r="I5" s="66" t="s">
        <v>21</v>
      </c>
      <c r="J5" s="66" t="s">
        <v>21</v>
      </c>
      <c r="K5" s="66" t="s">
        <v>21</v>
      </c>
      <c r="L5" s="66" t="s">
        <v>21</v>
      </c>
      <c r="M5" s="66" t="s">
        <v>21</v>
      </c>
      <c r="N5" s="66" t="s">
        <v>21</v>
      </c>
      <c r="O5" s="66" t="s">
        <v>21</v>
      </c>
      <c r="P5" s="66" t="s">
        <v>21</v>
      </c>
      <c r="Q5" s="66" t="s">
        <v>21</v>
      </c>
      <c r="R5" s="66" t="s">
        <v>21</v>
      </c>
      <c r="S5" s="66" t="s">
        <v>21</v>
      </c>
      <c r="T5" s="66" t="s">
        <v>21</v>
      </c>
    </row>
    <row r="6" spans="1:20" s="5" customFormat="1" ht="90" x14ac:dyDescent="0.5">
      <c r="A6" s="59" t="s">
        <v>192</v>
      </c>
      <c r="B6" s="61" t="s">
        <v>140</v>
      </c>
      <c r="C6" s="61"/>
      <c r="D6" s="58"/>
      <c r="E6" s="58"/>
      <c r="F6" s="58"/>
      <c r="G6" s="58"/>
      <c r="H6" s="58"/>
      <c r="I6" s="58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s="5" customFormat="1" ht="90" x14ac:dyDescent="0.5">
      <c r="A7" s="67" t="s">
        <v>193</v>
      </c>
      <c r="B7" s="68" t="s">
        <v>141</v>
      </c>
      <c r="C7" s="68" t="s">
        <v>21</v>
      </c>
      <c r="D7" s="69" t="s">
        <v>21</v>
      </c>
      <c r="E7" s="69" t="s">
        <v>21</v>
      </c>
      <c r="F7" s="69" t="s">
        <v>21</v>
      </c>
      <c r="G7" s="69" t="s">
        <v>21</v>
      </c>
      <c r="H7" s="69" t="s">
        <v>21</v>
      </c>
      <c r="I7" s="69" t="s">
        <v>21</v>
      </c>
      <c r="J7" s="70" t="s">
        <v>21</v>
      </c>
      <c r="K7" s="70" t="s">
        <v>21</v>
      </c>
      <c r="L7" s="70" t="s">
        <v>21</v>
      </c>
      <c r="M7" s="70" t="s">
        <v>21</v>
      </c>
      <c r="N7" s="70" t="s">
        <v>21</v>
      </c>
      <c r="O7" s="70" t="s">
        <v>21</v>
      </c>
      <c r="P7" s="70" t="s">
        <v>21</v>
      </c>
      <c r="Q7" s="70" t="s">
        <v>21</v>
      </c>
      <c r="R7" s="70" t="s">
        <v>21</v>
      </c>
      <c r="S7" s="70" t="s">
        <v>21</v>
      </c>
      <c r="T7" s="70" t="s">
        <v>21</v>
      </c>
    </row>
    <row r="8" spans="1:20" s="5" customFormat="1" ht="60" customHeight="1" x14ac:dyDescent="0.5">
      <c r="A8" s="59">
        <v>61100001</v>
      </c>
      <c r="B8" s="61" t="s">
        <v>142</v>
      </c>
      <c r="C8" s="58">
        <v>3820000000</v>
      </c>
      <c r="D8" s="58"/>
      <c r="E8" s="58"/>
      <c r="F8" s="58"/>
      <c r="G8" s="58"/>
      <c r="H8" s="58"/>
      <c r="I8" s="58"/>
      <c r="J8" s="60"/>
      <c r="K8" s="60"/>
      <c r="L8" s="60"/>
      <c r="M8" s="60"/>
      <c r="N8" s="60"/>
      <c r="O8" s="60"/>
      <c r="P8" s="60"/>
      <c r="Q8" s="60"/>
      <c r="R8" s="60"/>
      <c r="S8" s="60"/>
      <c r="T8" s="60">
        <f>SUM(C8:S8)</f>
        <v>3820000000</v>
      </c>
    </row>
    <row r="9" spans="1:20" s="5" customFormat="1" ht="60" customHeight="1" x14ac:dyDescent="0.5">
      <c r="A9" s="59">
        <v>61100002</v>
      </c>
      <c r="B9" s="61" t="s">
        <v>143</v>
      </c>
      <c r="C9" s="58">
        <v>2283000000</v>
      </c>
      <c r="D9" s="58"/>
      <c r="E9" s="58"/>
      <c r="F9" s="58"/>
      <c r="G9" s="58"/>
      <c r="H9" s="58"/>
      <c r="I9" s="58"/>
      <c r="J9" s="60"/>
      <c r="K9" s="60"/>
      <c r="L9" s="60"/>
      <c r="M9" s="60"/>
      <c r="N9" s="60"/>
      <c r="O9" s="60"/>
      <c r="P9" s="60"/>
      <c r="Q9" s="60"/>
      <c r="R9" s="60"/>
      <c r="S9" s="60"/>
      <c r="T9" s="60">
        <f t="shared" ref="T9:T13" si="0">SUM(C9:S9)</f>
        <v>2283000000</v>
      </c>
    </row>
    <row r="10" spans="1:20" s="5" customFormat="1" ht="60" customHeight="1" x14ac:dyDescent="0.5">
      <c r="A10" s="59">
        <v>61100003</v>
      </c>
      <c r="B10" s="61" t="s">
        <v>144</v>
      </c>
      <c r="C10" s="58">
        <v>6930000000</v>
      </c>
      <c r="D10" s="58"/>
      <c r="E10" s="58"/>
      <c r="F10" s="58"/>
      <c r="G10" s="58"/>
      <c r="H10" s="58"/>
      <c r="I10" s="58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>
        <f t="shared" si="0"/>
        <v>6930000000</v>
      </c>
    </row>
    <row r="11" spans="1:20" s="5" customFormat="1" ht="60" customHeight="1" x14ac:dyDescent="0.5">
      <c r="A11" s="59">
        <v>61100004</v>
      </c>
      <c r="B11" s="61" t="s">
        <v>145</v>
      </c>
      <c r="C11" s="58">
        <v>867000000</v>
      </c>
      <c r="D11" s="58"/>
      <c r="E11" s="58"/>
      <c r="F11" s="58"/>
      <c r="G11" s="58"/>
      <c r="H11" s="58"/>
      <c r="I11" s="58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>
        <f t="shared" si="0"/>
        <v>867000000</v>
      </c>
    </row>
    <row r="12" spans="1:20" s="5" customFormat="1" ht="60" customHeight="1" x14ac:dyDescent="0.5">
      <c r="A12" s="59">
        <v>61100005</v>
      </c>
      <c r="B12" s="61" t="s">
        <v>146</v>
      </c>
      <c r="C12" s="58">
        <v>520000000</v>
      </c>
      <c r="D12" s="58"/>
      <c r="E12" s="58"/>
      <c r="F12" s="58"/>
      <c r="G12" s="58"/>
      <c r="H12" s="58"/>
      <c r="I12" s="58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>
        <f t="shared" si="0"/>
        <v>520000000</v>
      </c>
    </row>
    <row r="13" spans="1:20" s="5" customFormat="1" ht="60" customHeight="1" x14ac:dyDescent="0.5">
      <c r="A13" s="59">
        <v>61100006</v>
      </c>
      <c r="B13" s="61" t="s">
        <v>147</v>
      </c>
      <c r="C13" s="58">
        <v>1380000000</v>
      </c>
      <c r="D13" s="58"/>
      <c r="E13" s="58"/>
      <c r="F13" s="58"/>
      <c r="G13" s="58"/>
      <c r="H13" s="58"/>
      <c r="I13" s="58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>
        <f t="shared" si="0"/>
        <v>1380000000</v>
      </c>
    </row>
    <row r="14" spans="1:20" s="5" customFormat="1" ht="60" customHeight="1" x14ac:dyDescent="0.5">
      <c r="A14" s="59"/>
      <c r="B14" s="58" t="s">
        <v>26</v>
      </c>
      <c r="C14" s="58">
        <f>SUM(C8:C13)</f>
        <v>15800000000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f>SUM(T8:T13)</f>
        <v>15800000000</v>
      </c>
    </row>
    <row r="15" spans="1:20" s="5" customFormat="1" ht="90" x14ac:dyDescent="0.5">
      <c r="A15" s="67" t="s">
        <v>194</v>
      </c>
      <c r="B15" s="68" t="s">
        <v>186</v>
      </c>
      <c r="C15" s="69" t="s">
        <v>21</v>
      </c>
      <c r="D15" s="69" t="s">
        <v>21</v>
      </c>
      <c r="E15" s="69" t="s">
        <v>21</v>
      </c>
      <c r="F15" s="69" t="s">
        <v>21</v>
      </c>
      <c r="G15" s="69" t="s">
        <v>21</v>
      </c>
      <c r="H15" s="69" t="s">
        <v>21</v>
      </c>
      <c r="I15" s="69" t="s">
        <v>21</v>
      </c>
      <c r="J15" s="69" t="s">
        <v>21</v>
      </c>
      <c r="K15" s="69" t="s">
        <v>21</v>
      </c>
      <c r="L15" s="69" t="s">
        <v>21</v>
      </c>
      <c r="M15" s="69" t="s">
        <v>21</v>
      </c>
      <c r="N15" s="69" t="s">
        <v>21</v>
      </c>
      <c r="O15" s="69" t="s">
        <v>21</v>
      </c>
      <c r="P15" s="69" t="s">
        <v>21</v>
      </c>
      <c r="Q15" s="69" t="s">
        <v>21</v>
      </c>
      <c r="R15" s="69" t="s">
        <v>21</v>
      </c>
      <c r="S15" s="69" t="s">
        <v>21</v>
      </c>
      <c r="T15" s="69" t="s">
        <v>21</v>
      </c>
    </row>
    <row r="16" spans="1:20" s="5" customFormat="1" ht="60" customHeight="1" x14ac:dyDescent="0.5">
      <c r="A16" s="59">
        <v>61200001</v>
      </c>
      <c r="B16" s="61" t="s">
        <v>185</v>
      </c>
      <c r="C16" s="58">
        <v>68322080552</v>
      </c>
      <c r="D16" s="58">
        <v>11019718365</v>
      </c>
      <c r="E16" s="58">
        <v>9482898530</v>
      </c>
      <c r="F16" s="58">
        <v>15298756826</v>
      </c>
      <c r="G16" s="58">
        <v>2718058231</v>
      </c>
      <c r="H16" s="58">
        <v>2256251484</v>
      </c>
      <c r="I16" s="58">
        <v>2311041212</v>
      </c>
      <c r="J16" s="60">
        <v>9138914796</v>
      </c>
      <c r="K16" s="60">
        <v>1844015008</v>
      </c>
      <c r="L16" s="60">
        <v>1310594702</v>
      </c>
      <c r="M16" s="60">
        <v>552732039</v>
      </c>
      <c r="N16" s="60">
        <v>1756139295</v>
      </c>
      <c r="O16" s="60">
        <v>1592327126</v>
      </c>
      <c r="P16" s="60">
        <v>4450317043</v>
      </c>
      <c r="Q16" s="60">
        <v>657203865</v>
      </c>
      <c r="R16" s="60">
        <v>1191386170</v>
      </c>
      <c r="S16" s="60">
        <v>1896198587</v>
      </c>
      <c r="T16" s="60">
        <f t="shared" ref="T16:T30" si="1">SUM(C16:S16)</f>
        <v>135798633831</v>
      </c>
    </row>
    <row r="17" spans="1:20" s="6" customFormat="1" ht="60" customHeight="1" x14ac:dyDescent="0.5">
      <c r="A17" s="59">
        <v>61200002</v>
      </c>
      <c r="B17" s="61" t="s">
        <v>148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f t="shared" si="1"/>
        <v>0</v>
      </c>
    </row>
    <row r="18" spans="1:20" s="5" customFormat="1" ht="60" customHeight="1" x14ac:dyDescent="0.5">
      <c r="A18" s="59">
        <v>61200003</v>
      </c>
      <c r="B18" s="61" t="s">
        <v>149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60">
        <f t="shared" si="1"/>
        <v>0</v>
      </c>
    </row>
    <row r="19" spans="1:20" s="6" customFormat="1" ht="60" customHeight="1" x14ac:dyDescent="0.5">
      <c r="A19" s="59">
        <v>61200004</v>
      </c>
      <c r="B19" s="61" t="s">
        <v>150</v>
      </c>
      <c r="C19" s="58">
        <v>5832207867.3055563</v>
      </c>
      <c r="D19" s="58">
        <v>1375734551.73</v>
      </c>
      <c r="E19" s="58">
        <v>1584232670.72</v>
      </c>
      <c r="F19" s="58">
        <v>3418440591.7200003</v>
      </c>
      <c r="G19" s="58">
        <v>263777117.80000001</v>
      </c>
      <c r="H19" s="58">
        <v>15984404.17</v>
      </c>
      <c r="I19" s="58">
        <v>26600000</v>
      </c>
      <c r="J19" s="60">
        <v>649018122.83000004</v>
      </c>
      <c r="K19" s="60">
        <v>12201834.960000001</v>
      </c>
      <c r="L19" s="60">
        <v>6100917.4800000004</v>
      </c>
      <c r="M19" s="60">
        <v>5612844.7200000007</v>
      </c>
      <c r="N19" s="60">
        <v>53901606.920000002</v>
      </c>
      <c r="O19" s="60">
        <v>209807500</v>
      </c>
      <c r="P19" s="60">
        <v>143996283.06</v>
      </c>
      <c r="Q19" s="60">
        <v>0</v>
      </c>
      <c r="R19" s="60">
        <v>0</v>
      </c>
      <c r="S19" s="60">
        <v>0</v>
      </c>
      <c r="T19" s="60">
        <f t="shared" si="1"/>
        <v>13597616313.415552</v>
      </c>
    </row>
    <row r="20" spans="1:20" s="5" customFormat="1" ht="60" customHeight="1" x14ac:dyDescent="0.5">
      <c r="A20" s="59">
        <v>61200005</v>
      </c>
      <c r="B20" s="61" t="s">
        <v>151</v>
      </c>
      <c r="C20" s="58">
        <v>1000000000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60">
        <f t="shared" si="1"/>
        <v>1000000000</v>
      </c>
    </row>
    <row r="21" spans="1:20" s="5" customFormat="1" ht="60" customHeight="1" x14ac:dyDescent="0.5">
      <c r="A21" s="59">
        <v>61200006</v>
      </c>
      <c r="B21" s="61" t="s">
        <v>187</v>
      </c>
      <c r="C21" s="58">
        <v>240392739</v>
      </c>
      <c r="D21" s="58">
        <v>176227501</v>
      </c>
      <c r="E21" s="58">
        <v>35802880</v>
      </c>
      <c r="F21" s="58">
        <v>21783136</v>
      </c>
      <c r="G21" s="58">
        <v>35769340</v>
      </c>
      <c r="H21" s="58">
        <v>100181978</v>
      </c>
      <c r="I21" s="58">
        <v>23607560</v>
      </c>
      <c r="J21" s="58">
        <v>75219250</v>
      </c>
      <c r="K21" s="58">
        <v>71578605</v>
      </c>
      <c r="L21" s="58">
        <v>59019730</v>
      </c>
      <c r="M21" s="58">
        <v>11803780</v>
      </c>
      <c r="N21" s="58">
        <v>13968290</v>
      </c>
      <c r="O21" s="58">
        <v>33686435</v>
      </c>
      <c r="P21" s="58">
        <v>58521750</v>
      </c>
      <c r="Q21" s="58">
        <v>158831002</v>
      </c>
      <c r="R21" s="58">
        <v>90939572</v>
      </c>
      <c r="S21" s="58">
        <v>34566492</v>
      </c>
      <c r="T21" s="60">
        <f t="shared" si="1"/>
        <v>1241900040</v>
      </c>
    </row>
    <row r="22" spans="1:20" s="5" customFormat="1" ht="60" customHeight="1" x14ac:dyDescent="0.5">
      <c r="A22" s="59">
        <v>61200007</v>
      </c>
      <c r="B22" s="61" t="s">
        <v>188</v>
      </c>
      <c r="C22" s="58">
        <v>8808052619</v>
      </c>
      <c r="D22" s="58">
        <v>3033986018</v>
      </c>
      <c r="E22" s="58">
        <v>2450762763</v>
      </c>
      <c r="F22" s="58">
        <v>2094399730</v>
      </c>
      <c r="G22" s="58">
        <v>2241486736</v>
      </c>
      <c r="H22" s="58">
        <v>1722348358</v>
      </c>
      <c r="I22" s="58">
        <v>453642869</v>
      </c>
      <c r="J22" s="58">
        <v>1611531085</v>
      </c>
      <c r="K22" s="58">
        <v>315063288</v>
      </c>
      <c r="L22" s="58">
        <v>391494682</v>
      </c>
      <c r="M22" s="58">
        <v>488538475</v>
      </c>
      <c r="N22" s="58">
        <v>749384030</v>
      </c>
      <c r="O22" s="58">
        <v>1302670958</v>
      </c>
      <c r="P22" s="58">
        <v>781967619</v>
      </c>
      <c r="Q22" s="72">
        <v>1858888072</v>
      </c>
      <c r="R22" s="58">
        <v>742730848</v>
      </c>
      <c r="S22" s="58">
        <v>2494756949</v>
      </c>
      <c r="T22" s="60">
        <f t="shared" si="1"/>
        <v>31541705099</v>
      </c>
    </row>
    <row r="23" spans="1:20" s="5" customFormat="1" ht="60" customHeight="1" x14ac:dyDescent="0.5">
      <c r="A23" s="59">
        <v>61200008</v>
      </c>
      <c r="B23" s="61" t="s">
        <v>189</v>
      </c>
      <c r="C23" s="58">
        <v>2019789415</v>
      </c>
      <c r="D23" s="58">
        <v>161547648</v>
      </c>
      <c r="E23" s="58">
        <v>184901764</v>
      </c>
      <c r="F23" s="58">
        <v>399148316</v>
      </c>
      <c r="G23" s="58">
        <v>50815225</v>
      </c>
      <c r="H23" s="58">
        <v>41005984</v>
      </c>
      <c r="I23" s="58">
        <v>5758742</v>
      </c>
      <c r="J23" s="58">
        <v>425644162</v>
      </c>
      <c r="K23" s="58">
        <v>0</v>
      </c>
      <c r="L23" s="58">
        <v>3831280</v>
      </c>
      <c r="M23" s="58">
        <v>0</v>
      </c>
      <c r="N23" s="58">
        <v>16063093</v>
      </c>
      <c r="O23" s="58">
        <v>2552762</v>
      </c>
      <c r="P23" s="58">
        <v>73694494</v>
      </c>
      <c r="Q23" s="58">
        <v>3008192</v>
      </c>
      <c r="R23" s="58">
        <v>5513213</v>
      </c>
      <c r="S23" s="58">
        <v>138910474</v>
      </c>
      <c r="T23" s="60">
        <f t="shared" si="1"/>
        <v>3532184764</v>
      </c>
    </row>
    <row r="24" spans="1:20" s="5" customFormat="1" ht="60" customHeight="1" x14ac:dyDescent="0.5">
      <c r="A24" s="59">
        <v>61200009</v>
      </c>
      <c r="B24" s="61" t="s">
        <v>152</v>
      </c>
      <c r="C24" s="58">
        <v>273966910</v>
      </c>
      <c r="D24" s="58">
        <v>0</v>
      </c>
      <c r="E24" s="58">
        <v>4046527.5</v>
      </c>
      <c r="F24" s="58">
        <v>0</v>
      </c>
      <c r="G24" s="58">
        <v>0</v>
      </c>
      <c r="H24" s="58">
        <v>19012182.5</v>
      </c>
      <c r="I24" s="58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f t="shared" si="1"/>
        <v>297025620</v>
      </c>
    </row>
    <row r="25" spans="1:20" s="5" customFormat="1" ht="60" customHeight="1" x14ac:dyDescent="0.5">
      <c r="A25" s="59">
        <v>61200010</v>
      </c>
      <c r="B25" s="61" t="s">
        <v>190</v>
      </c>
      <c r="C25" s="58">
        <v>146734456613</v>
      </c>
      <c r="D25" s="58">
        <v>9718516707</v>
      </c>
      <c r="E25" s="58">
        <v>8426663329</v>
      </c>
      <c r="F25" s="58">
        <v>33953860501</v>
      </c>
      <c r="G25" s="58">
        <v>7972537235</v>
      </c>
      <c r="H25" s="58">
        <v>12624948356</v>
      </c>
      <c r="I25" s="58">
        <v>1317781370</v>
      </c>
      <c r="J25" s="58">
        <v>7441863177</v>
      </c>
      <c r="K25" s="58">
        <v>919746496</v>
      </c>
      <c r="L25" s="58">
        <v>2507956436</v>
      </c>
      <c r="M25" s="58">
        <v>1129652474</v>
      </c>
      <c r="N25" s="58">
        <v>2597878966</v>
      </c>
      <c r="O25" s="58">
        <v>1210388914</v>
      </c>
      <c r="P25" s="58">
        <v>3879648297</v>
      </c>
      <c r="Q25" s="58">
        <v>1485976507</v>
      </c>
      <c r="R25" s="58">
        <v>950412815</v>
      </c>
      <c r="S25" s="58">
        <v>1346723150</v>
      </c>
      <c r="T25" s="60">
        <f t="shared" si="1"/>
        <v>244219011343</v>
      </c>
    </row>
    <row r="26" spans="1:20" s="5" customFormat="1" ht="60" customHeight="1" x14ac:dyDescent="0.5">
      <c r="A26" s="59">
        <v>61200011</v>
      </c>
      <c r="B26" s="61" t="s">
        <v>153</v>
      </c>
      <c r="C26" s="58">
        <v>2108448334</v>
      </c>
      <c r="D26" s="58">
        <v>2415867796</v>
      </c>
      <c r="E26" s="58">
        <v>453172188</v>
      </c>
      <c r="F26" s="58">
        <v>926616452</v>
      </c>
      <c r="G26" s="58">
        <v>305345746</v>
      </c>
      <c r="H26" s="58">
        <v>477166940</v>
      </c>
      <c r="I26" s="58">
        <v>250213184.26229507</v>
      </c>
      <c r="J26" s="60">
        <v>1288209240</v>
      </c>
      <c r="K26" s="60">
        <v>24954134</v>
      </c>
      <c r="L26" s="60">
        <v>0</v>
      </c>
      <c r="M26" s="60">
        <v>4170219.7377049178</v>
      </c>
      <c r="N26" s="60">
        <v>20000000</v>
      </c>
      <c r="O26" s="60">
        <v>237741134</v>
      </c>
      <c r="P26" s="60">
        <v>418229122</v>
      </c>
      <c r="Q26" s="60">
        <v>133944958</v>
      </c>
      <c r="R26" s="60">
        <v>132961640</v>
      </c>
      <c r="S26" s="60">
        <v>203238526</v>
      </c>
      <c r="T26" s="60">
        <f t="shared" si="1"/>
        <v>9400279614</v>
      </c>
    </row>
    <row r="27" spans="1:20" s="5" customFormat="1" ht="60" customHeight="1" x14ac:dyDescent="0.5">
      <c r="A27" s="59">
        <v>61200012</v>
      </c>
      <c r="B27" s="61" t="s">
        <v>154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60">
        <f t="shared" si="1"/>
        <v>0</v>
      </c>
    </row>
    <row r="28" spans="1:20" s="5" customFormat="1" ht="60" customHeight="1" x14ac:dyDescent="0.5">
      <c r="A28" s="59">
        <v>61200013</v>
      </c>
      <c r="B28" s="61" t="s">
        <v>155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60">
        <f t="shared" si="1"/>
        <v>0</v>
      </c>
    </row>
    <row r="29" spans="1:20" s="5" customFormat="1" ht="60" customHeight="1" x14ac:dyDescent="0.5">
      <c r="A29" s="59">
        <v>61200014</v>
      </c>
      <c r="B29" s="61" t="s">
        <v>156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60">
        <f t="shared" si="1"/>
        <v>0</v>
      </c>
    </row>
    <row r="30" spans="1:20" s="5" customFormat="1" ht="60" customHeight="1" x14ac:dyDescent="0.5">
      <c r="A30" s="59">
        <v>61200015</v>
      </c>
      <c r="B30" s="61" t="s">
        <v>157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60">
        <f t="shared" si="1"/>
        <v>0</v>
      </c>
    </row>
    <row r="31" spans="1:20" s="5" customFormat="1" ht="60" customHeight="1" x14ac:dyDescent="0.5">
      <c r="A31" s="59"/>
      <c r="B31" s="58" t="s">
        <v>26</v>
      </c>
      <c r="C31" s="60">
        <f t="shared" ref="C31:S31" si="2">SUM(C16:C30)</f>
        <v>235339395049.30554</v>
      </c>
      <c r="D31" s="60">
        <f t="shared" si="2"/>
        <v>27901598586.73</v>
      </c>
      <c r="E31" s="60">
        <f t="shared" si="2"/>
        <v>22622480652.220001</v>
      </c>
      <c r="F31" s="60">
        <f t="shared" si="2"/>
        <v>56113005552.720001</v>
      </c>
      <c r="G31" s="60">
        <f t="shared" si="2"/>
        <v>13587789630.799999</v>
      </c>
      <c r="H31" s="60">
        <f t="shared" si="2"/>
        <v>17256899686.669998</v>
      </c>
      <c r="I31" s="60">
        <f t="shared" si="2"/>
        <v>4388644937.2622948</v>
      </c>
      <c r="J31" s="60">
        <f t="shared" si="2"/>
        <v>20630399832.830002</v>
      </c>
      <c r="K31" s="60">
        <f t="shared" si="2"/>
        <v>3187559365.96</v>
      </c>
      <c r="L31" s="60">
        <f t="shared" si="2"/>
        <v>4278997747.48</v>
      </c>
      <c r="M31" s="60">
        <f t="shared" si="2"/>
        <v>2192509832.457705</v>
      </c>
      <c r="N31" s="60">
        <f t="shared" si="2"/>
        <v>5207335280.9200001</v>
      </c>
      <c r="O31" s="60">
        <f t="shared" si="2"/>
        <v>4589174829</v>
      </c>
      <c r="P31" s="60">
        <f t="shared" si="2"/>
        <v>9806374608.0600014</v>
      </c>
      <c r="Q31" s="60">
        <f t="shared" si="2"/>
        <v>4297852596</v>
      </c>
      <c r="R31" s="60">
        <f t="shared" si="2"/>
        <v>3113944258</v>
      </c>
      <c r="S31" s="60">
        <f t="shared" si="2"/>
        <v>6114394178</v>
      </c>
      <c r="T31" s="60">
        <f>SUM(T16:T30)</f>
        <v>440628356624.41553</v>
      </c>
    </row>
    <row r="32" spans="1:20" s="5" customFormat="1" ht="60" customHeight="1" x14ac:dyDescent="0.5">
      <c r="A32" s="67" t="s">
        <v>195</v>
      </c>
      <c r="B32" s="68" t="s">
        <v>158</v>
      </c>
      <c r="C32" s="69" t="s">
        <v>21</v>
      </c>
      <c r="D32" s="69" t="s">
        <v>21</v>
      </c>
      <c r="E32" s="69" t="s">
        <v>21</v>
      </c>
      <c r="F32" s="69" t="s">
        <v>21</v>
      </c>
      <c r="G32" s="69" t="s">
        <v>21</v>
      </c>
      <c r="H32" s="69" t="s">
        <v>21</v>
      </c>
      <c r="I32" s="69" t="s">
        <v>21</v>
      </c>
      <c r="J32" s="69" t="s">
        <v>21</v>
      </c>
      <c r="K32" s="69" t="s">
        <v>21</v>
      </c>
      <c r="L32" s="69" t="s">
        <v>21</v>
      </c>
      <c r="M32" s="69" t="s">
        <v>21</v>
      </c>
      <c r="N32" s="69" t="s">
        <v>21</v>
      </c>
      <c r="O32" s="69" t="s">
        <v>21</v>
      </c>
      <c r="P32" s="69" t="s">
        <v>21</v>
      </c>
      <c r="Q32" s="69" t="s">
        <v>21</v>
      </c>
      <c r="R32" s="69" t="s">
        <v>21</v>
      </c>
      <c r="S32" s="69" t="s">
        <v>21</v>
      </c>
      <c r="T32" s="69" t="s">
        <v>21</v>
      </c>
    </row>
    <row r="33" spans="1:20" s="5" customFormat="1" ht="60" customHeight="1" x14ac:dyDescent="0.5">
      <c r="A33" s="59">
        <v>61300001</v>
      </c>
      <c r="B33" s="61" t="s">
        <v>159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f t="shared" ref="T33" si="3">SUM(C33:S33)</f>
        <v>0</v>
      </c>
    </row>
    <row r="34" spans="1:20" s="5" customFormat="1" ht="60" customHeight="1" x14ac:dyDescent="0.5">
      <c r="A34" s="59"/>
      <c r="B34" s="58" t="s">
        <v>26</v>
      </c>
      <c r="C34" s="58">
        <f>SUM(C33)</f>
        <v>0</v>
      </c>
      <c r="D34" s="58">
        <f t="shared" ref="D34:T34" si="4">SUM(D33)</f>
        <v>0</v>
      </c>
      <c r="E34" s="58">
        <f t="shared" si="4"/>
        <v>0</v>
      </c>
      <c r="F34" s="58">
        <f t="shared" si="4"/>
        <v>0</v>
      </c>
      <c r="G34" s="58">
        <f t="shared" si="4"/>
        <v>0</v>
      </c>
      <c r="H34" s="58">
        <f t="shared" si="4"/>
        <v>0</v>
      </c>
      <c r="I34" s="58">
        <f t="shared" si="4"/>
        <v>0</v>
      </c>
      <c r="J34" s="60">
        <f t="shared" si="4"/>
        <v>0</v>
      </c>
      <c r="K34" s="60">
        <f t="shared" si="4"/>
        <v>0</v>
      </c>
      <c r="L34" s="60">
        <f t="shared" si="4"/>
        <v>0</v>
      </c>
      <c r="M34" s="60">
        <f t="shared" si="4"/>
        <v>0</v>
      </c>
      <c r="N34" s="60">
        <f t="shared" si="4"/>
        <v>0</v>
      </c>
      <c r="O34" s="60">
        <f t="shared" si="4"/>
        <v>0</v>
      </c>
      <c r="P34" s="60">
        <f t="shared" si="4"/>
        <v>0</v>
      </c>
      <c r="Q34" s="60">
        <f t="shared" si="4"/>
        <v>0</v>
      </c>
      <c r="R34" s="60">
        <f t="shared" si="4"/>
        <v>0</v>
      </c>
      <c r="S34" s="60">
        <f t="shared" si="4"/>
        <v>0</v>
      </c>
      <c r="T34" s="60">
        <f t="shared" si="4"/>
        <v>0</v>
      </c>
    </row>
    <row r="35" spans="1:20" s="5" customFormat="1" ht="60" customHeight="1" x14ac:dyDescent="0.5">
      <c r="A35" s="67" t="s">
        <v>196</v>
      </c>
      <c r="B35" s="68" t="s">
        <v>160</v>
      </c>
      <c r="C35" s="69" t="s">
        <v>21</v>
      </c>
      <c r="D35" s="69" t="s">
        <v>21</v>
      </c>
      <c r="E35" s="69" t="s">
        <v>21</v>
      </c>
      <c r="F35" s="69" t="s">
        <v>21</v>
      </c>
      <c r="G35" s="69" t="s">
        <v>21</v>
      </c>
      <c r="H35" s="69" t="s">
        <v>21</v>
      </c>
      <c r="I35" s="69" t="s">
        <v>21</v>
      </c>
      <c r="J35" s="69" t="s">
        <v>21</v>
      </c>
      <c r="K35" s="69" t="s">
        <v>21</v>
      </c>
      <c r="L35" s="69" t="s">
        <v>21</v>
      </c>
      <c r="M35" s="69" t="s">
        <v>21</v>
      </c>
      <c r="N35" s="69" t="s">
        <v>21</v>
      </c>
      <c r="O35" s="69" t="s">
        <v>21</v>
      </c>
      <c r="P35" s="69" t="s">
        <v>21</v>
      </c>
      <c r="Q35" s="69" t="s">
        <v>21</v>
      </c>
      <c r="R35" s="69" t="s">
        <v>21</v>
      </c>
      <c r="S35" s="69" t="s">
        <v>21</v>
      </c>
      <c r="T35" s="70"/>
    </row>
    <row r="36" spans="1:20" s="5" customFormat="1" ht="60" customHeight="1" x14ac:dyDescent="0.5">
      <c r="A36" s="59">
        <v>61400001</v>
      </c>
      <c r="B36" s="58" t="s">
        <v>161</v>
      </c>
      <c r="C36" s="58">
        <v>6333186740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60">
        <f t="shared" ref="T36" si="5">SUM(C36:S36)</f>
        <v>6333186740</v>
      </c>
    </row>
    <row r="37" spans="1:20" s="5" customFormat="1" ht="60" customHeight="1" x14ac:dyDescent="0.5">
      <c r="A37" s="59"/>
      <c r="B37" s="58" t="s">
        <v>26</v>
      </c>
      <c r="C37" s="58">
        <f>SUM(C36)</f>
        <v>6333186740</v>
      </c>
      <c r="D37" s="58">
        <f t="shared" ref="D37:S37" si="6">SUM(D36)</f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58">
        <f t="shared" si="6"/>
        <v>0</v>
      </c>
      <c r="J37" s="60">
        <f t="shared" si="6"/>
        <v>0</v>
      </c>
      <c r="K37" s="60">
        <f t="shared" si="6"/>
        <v>0</v>
      </c>
      <c r="L37" s="60">
        <f t="shared" si="6"/>
        <v>0</v>
      </c>
      <c r="M37" s="60">
        <f t="shared" si="6"/>
        <v>0</v>
      </c>
      <c r="N37" s="60">
        <f t="shared" si="6"/>
        <v>0</v>
      </c>
      <c r="O37" s="60">
        <f t="shared" si="6"/>
        <v>0</v>
      </c>
      <c r="P37" s="60">
        <f t="shared" si="6"/>
        <v>0</v>
      </c>
      <c r="Q37" s="60">
        <f t="shared" si="6"/>
        <v>0</v>
      </c>
      <c r="R37" s="60">
        <f t="shared" si="6"/>
        <v>0</v>
      </c>
      <c r="S37" s="60">
        <f t="shared" si="6"/>
        <v>0</v>
      </c>
      <c r="T37" s="60">
        <f>SUM(C37:S37)</f>
        <v>6333186740</v>
      </c>
    </row>
    <row r="38" spans="1:20" s="5" customFormat="1" ht="60" customHeight="1" x14ac:dyDescent="0.5">
      <c r="A38" s="97" t="s">
        <v>162</v>
      </c>
      <c r="B38" s="98"/>
      <c r="C38" s="58">
        <f t="shared" ref="C38:S38" si="7">C14+C31+C37</f>
        <v>257472581789.30554</v>
      </c>
      <c r="D38" s="58">
        <f t="shared" si="7"/>
        <v>27901598586.73</v>
      </c>
      <c r="E38" s="58">
        <f t="shared" si="7"/>
        <v>22622480652.220001</v>
      </c>
      <c r="F38" s="58">
        <f t="shared" si="7"/>
        <v>56113005552.720001</v>
      </c>
      <c r="G38" s="58">
        <f t="shared" si="7"/>
        <v>13587789630.799999</v>
      </c>
      <c r="H38" s="58">
        <f t="shared" si="7"/>
        <v>17256899686.669998</v>
      </c>
      <c r="I38" s="58">
        <f t="shared" si="7"/>
        <v>4388644937.2622948</v>
      </c>
      <c r="J38" s="60">
        <f t="shared" si="7"/>
        <v>20630399832.830002</v>
      </c>
      <c r="K38" s="60">
        <f t="shared" si="7"/>
        <v>3187559365.96</v>
      </c>
      <c r="L38" s="60">
        <f t="shared" si="7"/>
        <v>4278997747.48</v>
      </c>
      <c r="M38" s="60">
        <f t="shared" si="7"/>
        <v>2192509832.457705</v>
      </c>
      <c r="N38" s="60">
        <f t="shared" si="7"/>
        <v>5207335280.9200001</v>
      </c>
      <c r="O38" s="60">
        <f t="shared" si="7"/>
        <v>4589174829</v>
      </c>
      <c r="P38" s="60">
        <f t="shared" si="7"/>
        <v>9806374608.0600014</v>
      </c>
      <c r="Q38" s="60">
        <f t="shared" si="7"/>
        <v>4297852596</v>
      </c>
      <c r="R38" s="60">
        <f t="shared" si="7"/>
        <v>3113944258</v>
      </c>
      <c r="S38" s="60">
        <f t="shared" si="7"/>
        <v>6114394178</v>
      </c>
      <c r="T38" s="60">
        <f>T14+T31+T37</f>
        <v>462761543364.41553</v>
      </c>
    </row>
    <row r="39" spans="1:20" s="5" customFormat="1" ht="60" customHeight="1" x14ac:dyDescent="0.5">
      <c r="A39" s="67" t="s">
        <v>197</v>
      </c>
      <c r="B39" s="69" t="s">
        <v>163</v>
      </c>
      <c r="C39" s="69" t="s">
        <v>21</v>
      </c>
      <c r="D39" s="69" t="s">
        <v>21</v>
      </c>
      <c r="E39" s="69" t="s">
        <v>21</v>
      </c>
      <c r="F39" s="69" t="s">
        <v>21</v>
      </c>
      <c r="G39" s="69" t="s">
        <v>21</v>
      </c>
      <c r="H39" s="69" t="s">
        <v>21</v>
      </c>
      <c r="I39" s="69" t="s">
        <v>21</v>
      </c>
      <c r="J39" s="69" t="s">
        <v>21</v>
      </c>
      <c r="K39" s="69" t="s">
        <v>21</v>
      </c>
      <c r="L39" s="69" t="s">
        <v>21</v>
      </c>
      <c r="M39" s="69" t="s">
        <v>21</v>
      </c>
      <c r="N39" s="69" t="s">
        <v>21</v>
      </c>
      <c r="O39" s="69" t="s">
        <v>21</v>
      </c>
      <c r="P39" s="69" t="s">
        <v>21</v>
      </c>
      <c r="Q39" s="69" t="s">
        <v>21</v>
      </c>
      <c r="R39" s="69" t="s">
        <v>21</v>
      </c>
      <c r="S39" s="69" t="s">
        <v>21</v>
      </c>
      <c r="T39" s="69" t="s">
        <v>21</v>
      </c>
    </row>
    <row r="40" spans="1:20" s="5" customFormat="1" ht="60" customHeight="1" x14ac:dyDescent="0.5">
      <c r="A40" s="59">
        <v>62100001</v>
      </c>
      <c r="B40" s="61" t="s">
        <v>164</v>
      </c>
      <c r="C40" s="58">
        <v>34000000000</v>
      </c>
      <c r="D40" s="58">
        <v>9000000000</v>
      </c>
      <c r="E40" s="58">
        <v>9000000000</v>
      </c>
      <c r="F40" s="58">
        <v>7000000000</v>
      </c>
      <c r="G40" s="58">
        <v>4000000000</v>
      </c>
      <c r="H40" s="58">
        <v>3000000000</v>
      </c>
      <c r="I40" s="58">
        <v>199870184</v>
      </c>
      <c r="J40" s="60">
        <v>5000000000</v>
      </c>
      <c r="K40" s="60">
        <v>308020941</v>
      </c>
      <c r="L40" s="60">
        <v>202129525</v>
      </c>
      <c r="M40" s="60">
        <v>491223238</v>
      </c>
      <c r="N40" s="60">
        <v>64949157</v>
      </c>
      <c r="O40" s="60">
        <v>679814148</v>
      </c>
      <c r="P40" s="60">
        <v>787691492</v>
      </c>
      <c r="Q40" s="60">
        <v>827509767</v>
      </c>
      <c r="R40" s="60">
        <v>217790549</v>
      </c>
      <c r="S40" s="60">
        <v>130057283</v>
      </c>
      <c r="T40" s="60">
        <f t="shared" ref="T40:T44" si="8">SUM(C40:S40)</f>
        <v>74909056284</v>
      </c>
    </row>
    <row r="41" spans="1:20" s="5" customFormat="1" ht="60" customHeight="1" x14ac:dyDescent="0.5">
      <c r="A41" s="59">
        <v>62100002</v>
      </c>
      <c r="B41" s="61" t="s">
        <v>165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60">
        <f t="shared" si="8"/>
        <v>0</v>
      </c>
    </row>
    <row r="42" spans="1:20" s="5" customFormat="1" ht="60" customHeight="1" x14ac:dyDescent="0.5">
      <c r="A42" s="59">
        <v>62100003</v>
      </c>
      <c r="B42" s="61" t="s">
        <v>166</v>
      </c>
      <c r="C42" s="58">
        <v>0</v>
      </c>
      <c r="D42" s="58">
        <v>78000000000</v>
      </c>
      <c r="E42" s="58">
        <v>0</v>
      </c>
      <c r="F42" s="58">
        <v>0</v>
      </c>
      <c r="G42" s="58">
        <v>50000000000</v>
      </c>
      <c r="H42" s="58">
        <v>7000000000</v>
      </c>
      <c r="I42" s="58">
        <v>0</v>
      </c>
      <c r="J42" s="58">
        <v>0</v>
      </c>
      <c r="K42" s="58">
        <v>20000000000</v>
      </c>
      <c r="L42" s="58">
        <v>0</v>
      </c>
      <c r="M42" s="58">
        <v>0</v>
      </c>
      <c r="N42" s="58">
        <v>0</v>
      </c>
      <c r="O42" s="58">
        <v>12987314758</v>
      </c>
      <c r="P42" s="72">
        <v>50873815404</v>
      </c>
      <c r="Q42" s="58">
        <v>0</v>
      </c>
      <c r="R42" s="58">
        <v>0</v>
      </c>
      <c r="S42" s="58">
        <v>0</v>
      </c>
      <c r="T42" s="60">
        <f t="shared" si="8"/>
        <v>218861130162</v>
      </c>
    </row>
    <row r="43" spans="1:20" s="6" customFormat="1" ht="60" customHeight="1" x14ac:dyDescent="0.5">
      <c r="A43" s="59">
        <v>62100004</v>
      </c>
      <c r="B43" s="61" t="s">
        <v>167</v>
      </c>
      <c r="C43" s="58">
        <v>28159041006.786568</v>
      </c>
      <c r="D43" s="58">
        <v>0</v>
      </c>
      <c r="E43" s="58">
        <v>0</v>
      </c>
      <c r="F43" s="58">
        <v>0</v>
      </c>
      <c r="G43" s="62">
        <v>0</v>
      </c>
      <c r="H43" s="58">
        <v>0</v>
      </c>
      <c r="I43" s="58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60">
        <v>0</v>
      </c>
      <c r="T43" s="60">
        <f t="shared" si="8"/>
        <v>28159041006.786568</v>
      </c>
    </row>
    <row r="44" spans="1:20" s="5" customFormat="1" ht="60" customHeight="1" x14ac:dyDescent="0.5">
      <c r="A44" s="59">
        <v>62100005</v>
      </c>
      <c r="B44" s="61" t="s">
        <v>168</v>
      </c>
      <c r="C44" s="58">
        <v>9137766973</v>
      </c>
      <c r="D44" s="58">
        <v>0</v>
      </c>
      <c r="E44" s="58">
        <v>0</v>
      </c>
      <c r="F44" s="58">
        <v>0</v>
      </c>
      <c r="G44" s="58">
        <v>60000000</v>
      </c>
      <c r="H44" s="58">
        <v>8582</v>
      </c>
      <c r="I44" s="58">
        <v>2482052036</v>
      </c>
      <c r="J44" s="60">
        <v>0</v>
      </c>
      <c r="K44" s="60">
        <v>0</v>
      </c>
      <c r="L44" s="60">
        <v>1457859640</v>
      </c>
      <c r="M44" s="60">
        <v>2482052036.0000005</v>
      </c>
      <c r="N44" s="60">
        <v>0</v>
      </c>
      <c r="O44" s="60">
        <v>20000</v>
      </c>
      <c r="P44" s="60">
        <v>194000000</v>
      </c>
      <c r="Q44" s="60">
        <v>66207099</v>
      </c>
      <c r="R44" s="60">
        <v>0</v>
      </c>
      <c r="S44" s="60">
        <v>504438006</v>
      </c>
      <c r="T44" s="60">
        <f t="shared" si="8"/>
        <v>16384404372</v>
      </c>
    </row>
    <row r="45" spans="1:20" s="5" customFormat="1" ht="60" customHeight="1" x14ac:dyDescent="0.5">
      <c r="A45" s="97" t="s">
        <v>169</v>
      </c>
      <c r="B45" s="98"/>
      <c r="C45" s="58">
        <f t="shared" ref="C45:S45" si="9">SUM(C40:C44)</f>
        <v>71296807979.78656</v>
      </c>
      <c r="D45" s="58">
        <f t="shared" si="9"/>
        <v>87000000000</v>
      </c>
      <c r="E45" s="58">
        <f t="shared" si="9"/>
        <v>9000000000</v>
      </c>
      <c r="F45" s="58">
        <f t="shared" si="9"/>
        <v>7000000000</v>
      </c>
      <c r="G45" s="58">
        <f t="shared" si="9"/>
        <v>54060000000</v>
      </c>
      <c r="H45" s="58">
        <f t="shared" si="9"/>
        <v>10000008582</v>
      </c>
      <c r="I45" s="58">
        <f t="shared" si="9"/>
        <v>2681922220</v>
      </c>
      <c r="J45" s="60">
        <f t="shared" si="9"/>
        <v>5000000000</v>
      </c>
      <c r="K45" s="60">
        <f t="shared" si="9"/>
        <v>20308020941</v>
      </c>
      <c r="L45" s="60">
        <f t="shared" si="9"/>
        <v>1659989165</v>
      </c>
      <c r="M45" s="60">
        <f t="shared" si="9"/>
        <v>2973275274.0000005</v>
      </c>
      <c r="N45" s="60">
        <f t="shared" si="9"/>
        <v>64949157</v>
      </c>
      <c r="O45" s="60">
        <f t="shared" si="9"/>
        <v>13667148906</v>
      </c>
      <c r="P45" s="60">
        <f t="shared" si="9"/>
        <v>51855506896</v>
      </c>
      <c r="Q45" s="60">
        <f t="shared" si="9"/>
        <v>893716866</v>
      </c>
      <c r="R45" s="60">
        <f t="shared" si="9"/>
        <v>217790549</v>
      </c>
      <c r="S45" s="60">
        <f t="shared" si="9"/>
        <v>634495289</v>
      </c>
      <c r="T45" s="60">
        <f>SUM(T40:T44)</f>
        <v>338313631824.78656</v>
      </c>
    </row>
    <row r="46" spans="1:20" s="5" customFormat="1" ht="60" customHeight="1" x14ac:dyDescent="0.5">
      <c r="A46" s="97" t="s">
        <v>170</v>
      </c>
      <c r="B46" s="98"/>
      <c r="C46" s="58">
        <f t="shared" ref="C46:S46" si="10">C38+C45</f>
        <v>328769389769.0921</v>
      </c>
      <c r="D46" s="58">
        <f t="shared" si="10"/>
        <v>114901598586.73</v>
      </c>
      <c r="E46" s="58">
        <f t="shared" si="10"/>
        <v>31622480652.220001</v>
      </c>
      <c r="F46" s="58">
        <f t="shared" si="10"/>
        <v>63113005552.720001</v>
      </c>
      <c r="G46" s="58">
        <f t="shared" si="10"/>
        <v>67647789630.800003</v>
      </c>
      <c r="H46" s="58">
        <f t="shared" si="10"/>
        <v>27256908268.669998</v>
      </c>
      <c r="I46" s="58">
        <f t="shared" si="10"/>
        <v>7070567157.2622948</v>
      </c>
      <c r="J46" s="60">
        <f t="shared" si="10"/>
        <v>25630399832.830002</v>
      </c>
      <c r="K46" s="60">
        <f t="shared" si="10"/>
        <v>23495580306.959999</v>
      </c>
      <c r="L46" s="60">
        <f t="shared" si="10"/>
        <v>5938986912.4799995</v>
      </c>
      <c r="M46" s="60">
        <f t="shared" si="10"/>
        <v>5165785106.4577055</v>
      </c>
      <c r="N46" s="60">
        <f t="shared" si="10"/>
        <v>5272284437.9200001</v>
      </c>
      <c r="O46" s="60">
        <f t="shared" si="10"/>
        <v>18256323735</v>
      </c>
      <c r="P46" s="60">
        <f t="shared" si="10"/>
        <v>61661881504.059998</v>
      </c>
      <c r="Q46" s="60">
        <f t="shared" si="10"/>
        <v>5191569462</v>
      </c>
      <c r="R46" s="60">
        <f t="shared" si="10"/>
        <v>3331734807</v>
      </c>
      <c r="S46" s="60">
        <f t="shared" si="10"/>
        <v>6748889467</v>
      </c>
      <c r="T46" s="60">
        <f>T38+T45</f>
        <v>801075175189.20215</v>
      </c>
    </row>
    <row r="47" spans="1:20" s="5" customFormat="1" ht="60" customHeight="1" x14ac:dyDescent="0.5">
      <c r="A47" s="67" t="s">
        <v>198</v>
      </c>
      <c r="B47" s="68" t="s">
        <v>171</v>
      </c>
      <c r="C47" s="69" t="s">
        <v>21</v>
      </c>
      <c r="D47" s="69" t="s">
        <v>21</v>
      </c>
      <c r="E47" s="69" t="s">
        <v>21</v>
      </c>
      <c r="F47" s="69" t="s">
        <v>21</v>
      </c>
      <c r="G47" s="69" t="s">
        <v>21</v>
      </c>
      <c r="H47" s="69" t="s">
        <v>21</v>
      </c>
      <c r="I47" s="69" t="s">
        <v>21</v>
      </c>
      <c r="J47" s="69" t="s">
        <v>21</v>
      </c>
      <c r="K47" s="69" t="s">
        <v>21</v>
      </c>
      <c r="L47" s="69" t="s">
        <v>21</v>
      </c>
      <c r="M47" s="69" t="s">
        <v>21</v>
      </c>
      <c r="N47" s="69" t="s">
        <v>21</v>
      </c>
      <c r="O47" s="69" t="s">
        <v>21</v>
      </c>
      <c r="P47" s="69" t="s">
        <v>21</v>
      </c>
      <c r="Q47" s="69" t="s">
        <v>21</v>
      </c>
      <c r="R47" s="69" t="s">
        <v>21</v>
      </c>
      <c r="S47" s="69" t="s">
        <v>21</v>
      </c>
      <c r="T47" s="69" t="s">
        <v>21</v>
      </c>
    </row>
    <row r="48" spans="1:20" s="5" customFormat="1" ht="90" x14ac:dyDescent="0.5">
      <c r="A48" s="59">
        <v>63100001</v>
      </c>
      <c r="B48" s="61" t="s">
        <v>172</v>
      </c>
      <c r="C48" s="61">
        <v>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0</v>
      </c>
      <c r="S48" s="60">
        <v>0</v>
      </c>
      <c r="T48" s="60">
        <f t="shared" ref="T48:T54" si="11">SUM(C48:S48)</f>
        <v>0</v>
      </c>
    </row>
    <row r="49" spans="1:20" s="5" customFormat="1" ht="60" customHeight="1" x14ac:dyDescent="0.5">
      <c r="A49" s="59">
        <v>63100002</v>
      </c>
      <c r="B49" s="61" t="s">
        <v>173</v>
      </c>
      <c r="C49" s="58">
        <v>198881651915.43311</v>
      </c>
      <c r="D49" s="58">
        <v>20912009271.057983</v>
      </c>
      <c r="E49" s="58">
        <v>18007966321.116104</v>
      </c>
      <c r="F49" s="58">
        <v>17019479744.004913</v>
      </c>
      <c r="G49" s="58">
        <v>6673616612.6833344</v>
      </c>
      <c r="H49" s="58">
        <v>2182443778.3918915</v>
      </c>
      <c r="I49" s="58">
        <v>3295706468.3146896</v>
      </c>
      <c r="J49" s="60">
        <v>15912358387.887978</v>
      </c>
      <c r="K49" s="60">
        <v>12677635404.480728</v>
      </c>
      <c r="L49" s="60">
        <v>2500935306.4657049</v>
      </c>
      <c r="M49" s="60">
        <v>1933541533.7595768</v>
      </c>
      <c r="N49" s="60">
        <v>2936258419.5964184</v>
      </c>
      <c r="O49" s="60">
        <v>13255824376.730461</v>
      </c>
      <c r="P49" s="60">
        <v>6326160005.925293</v>
      </c>
      <c r="Q49" s="60">
        <v>10897982934.334761</v>
      </c>
      <c r="R49" s="60">
        <v>10780474037.0613</v>
      </c>
      <c r="S49" s="60">
        <v>5180310379.5803032</v>
      </c>
      <c r="T49" s="60">
        <f t="shared" si="11"/>
        <v>349374354896.82458</v>
      </c>
    </row>
    <row r="50" spans="1:20" s="5" customFormat="1" ht="60" customHeight="1" x14ac:dyDescent="0.5">
      <c r="A50" s="59">
        <v>63100003</v>
      </c>
      <c r="B50" s="61" t="s">
        <v>174</v>
      </c>
      <c r="C50" s="58">
        <v>5000000000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60">
        <f t="shared" si="11"/>
        <v>5000000000</v>
      </c>
    </row>
    <row r="51" spans="1:20" s="5" customFormat="1" ht="60" customHeight="1" x14ac:dyDescent="0.5">
      <c r="A51" s="59">
        <v>63100004</v>
      </c>
      <c r="B51" s="61" t="s">
        <v>175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/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60">
        <f t="shared" si="11"/>
        <v>0</v>
      </c>
    </row>
    <row r="52" spans="1:20" s="5" customFormat="1" ht="60" customHeight="1" x14ac:dyDescent="0.5">
      <c r="A52" s="59">
        <v>63100005</v>
      </c>
      <c r="B52" s="61" t="s">
        <v>176</v>
      </c>
      <c r="C52" s="58">
        <v>4200000000</v>
      </c>
      <c r="D52" s="58">
        <v>600000000</v>
      </c>
      <c r="E52" s="58">
        <v>600000000</v>
      </c>
      <c r="F52" s="58">
        <v>600000000</v>
      </c>
      <c r="G52" s="58">
        <v>480000000</v>
      </c>
      <c r="H52" s="58">
        <v>120000000</v>
      </c>
      <c r="I52" s="58">
        <v>120000000</v>
      </c>
      <c r="J52" s="60">
        <v>240000000</v>
      </c>
      <c r="K52" s="60">
        <v>120000000</v>
      </c>
      <c r="L52" s="60">
        <v>120000000</v>
      </c>
      <c r="M52" s="60">
        <v>120000000</v>
      </c>
      <c r="N52" s="60">
        <v>120000000</v>
      </c>
      <c r="O52" s="60">
        <v>120000000</v>
      </c>
      <c r="P52" s="60">
        <v>240000000</v>
      </c>
      <c r="Q52" s="60">
        <v>120000000</v>
      </c>
      <c r="R52" s="60">
        <v>120000000</v>
      </c>
      <c r="S52" s="60">
        <v>120000000</v>
      </c>
      <c r="T52" s="60">
        <f t="shared" si="11"/>
        <v>8160000000</v>
      </c>
    </row>
    <row r="53" spans="1:20" s="5" customFormat="1" ht="60" customHeight="1" x14ac:dyDescent="0.5">
      <c r="A53" s="59">
        <v>63100006</v>
      </c>
      <c r="B53" s="61" t="s">
        <v>177</v>
      </c>
      <c r="C53" s="58">
        <v>110887082283</v>
      </c>
      <c r="D53" s="58">
        <v>10547479034.299999</v>
      </c>
      <c r="E53" s="58">
        <v>48941217146</v>
      </c>
      <c r="F53" s="58">
        <v>26779870849</v>
      </c>
      <c r="G53" s="58">
        <v>11094440741</v>
      </c>
      <c r="H53" s="58">
        <v>24167243682</v>
      </c>
      <c r="I53" s="60">
        <v>3312381186</v>
      </c>
      <c r="J53" s="60">
        <v>23487978265.299999</v>
      </c>
      <c r="K53" s="60">
        <v>1</v>
      </c>
      <c r="L53" s="60">
        <v>1</v>
      </c>
      <c r="M53" s="60">
        <v>5884473934</v>
      </c>
      <c r="N53" s="60">
        <v>2354249793</v>
      </c>
      <c r="O53" s="60">
        <v>1</v>
      </c>
      <c r="P53" s="60">
        <v>1</v>
      </c>
      <c r="Q53" s="58">
        <v>1</v>
      </c>
      <c r="R53" s="60">
        <v>1</v>
      </c>
      <c r="S53" s="60">
        <v>1</v>
      </c>
      <c r="T53" s="60">
        <f t="shared" si="11"/>
        <v>267456416920.59998</v>
      </c>
    </row>
    <row r="54" spans="1:20" s="5" customFormat="1" ht="60" customHeight="1" x14ac:dyDescent="0.5">
      <c r="A54" s="59">
        <v>63100007</v>
      </c>
      <c r="B54" s="61" t="s">
        <v>178</v>
      </c>
      <c r="C54" s="58"/>
      <c r="D54" s="58"/>
      <c r="E54" s="58">
        <v>11720000000</v>
      </c>
      <c r="F54" s="58"/>
      <c r="G54" s="58"/>
      <c r="H54" s="58"/>
      <c r="I54" s="60"/>
      <c r="J54" s="60"/>
      <c r="K54" s="60"/>
      <c r="L54" s="60"/>
      <c r="M54" s="60"/>
      <c r="N54" s="60"/>
      <c r="O54" s="60"/>
      <c r="P54" s="60"/>
      <c r="Q54" s="58"/>
      <c r="R54" s="60"/>
      <c r="S54" s="60"/>
      <c r="T54" s="60">
        <f t="shared" si="11"/>
        <v>11720000000</v>
      </c>
    </row>
    <row r="55" spans="1:20" s="5" customFormat="1" ht="60" customHeight="1" x14ac:dyDescent="0.5">
      <c r="A55" s="97" t="s">
        <v>179</v>
      </c>
      <c r="B55" s="98"/>
      <c r="C55" s="58">
        <f t="shared" ref="C55:S55" si="12">SUM(C48:C54)</f>
        <v>318968734198.43311</v>
      </c>
      <c r="D55" s="58">
        <f t="shared" si="12"/>
        <v>32059488305.357983</v>
      </c>
      <c r="E55" s="58">
        <f t="shared" si="12"/>
        <v>79269183467.116104</v>
      </c>
      <c r="F55" s="58">
        <f t="shared" si="12"/>
        <v>44399350593.004913</v>
      </c>
      <c r="G55" s="58">
        <f t="shared" si="12"/>
        <v>18248057353.683334</v>
      </c>
      <c r="H55" s="72">
        <f t="shared" si="12"/>
        <v>26469687460.391891</v>
      </c>
      <c r="I55" s="58">
        <f t="shared" si="12"/>
        <v>6728087654.3146896</v>
      </c>
      <c r="J55" s="60">
        <f t="shared" si="12"/>
        <v>39640336653.187973</v>
      </c>
      <c r="K55" s="60">
        <f t="shared" si="12"/>
        <v>12797635405.480728</v>
      </c>
      <c r="L55" s="60">
        <f t="shared" si="12"/>
        <v>2620935307.4657049</v>
      </c>
      <c r="M55" s="60">
        <f t="shared" si="12"/>
        <v>7938015467.7595768</v>
      </c>
      <c r="N55" s="60">
        <f t="shared" si="12"/>
        <v>5410508212.5964184</v>
      </c>
      <c r="O55" s="60">
        <f t="shared" si="12"/>
        <v>13375824377.730461</v>
      </c>
      <c r="P55" s="60">
        <f t="shared" si="12"/>
        <v>6566160006.925293</v>
      </c>
      <c r="Q55" s="60">
        <f t="shared" si="12"/>
        <v>11017982935.334761</v>
      </c>
      <c r="R55" s="60">
        <f t="shared" si="12"/>
        <v>10900474038.0613</v>
      </c>
      <c r="S55" s="60">
        <f t="shared" si="12"/>
        <v>5300310380.5803032</v>
      </c>
      <c r="T55" s="60">
        <f>SUM(T48:T54)</f>
        <v>641710771817.42456</v>
      </c>
    </row>
    <row r="56" spans="1:20" s="7" customFormat="1" ht="60" customHeight="1" thickBot="1" x14ac:dyDescent="0.55000000000000004">
      <c r="A56" s="99" t="s">
        <v>180</v>
      </c>
      <c r="B56" s="100"/>
      <c r="C56" s="74">
        <f t="shared" ref="C56:S56" si="13">C46+C55</f>
        <v>647738123967.52515</v>
      </c>
      <c r="D56" s="74">
        <f t="shared" si="13"/>
        <v>146961086892.08798</v>
      </c>
      <c r="E56" s="74">
        <f t="shared" si="13"/>
        <v>110891664119.33611</v>
      </c>
      <c r="F56" s="74">
        <f t="shared" si="13"/>
        <v>107512356145.72491</v>
      </c>
      <c r="G56" s="74">
        <f t="shared" si="13"/>
        <v>85895846984.483337</v>
      </c>
      <c r="H56" s="74">
        <f t="shared" si="13"/>
        <v>53726595729.06189</v>
      </c>
      <c r="I56" s="74">
        <f t="shared" si="13"/>
        <v>13798654811.576984</v>
      </c>
      <c r="J56" s="75">
        <f t="shared" si="13"/>
        <v>65270736486.017975</v>
      </c>
      <c r="K56" s="75">
        <f t="shared" si="13"/>
        <v>36293215712.440727</v>
      </c>
      <c r="L56" s="75">
        <f t="shared" si="13"/>
        <v>8559922219.9457045</v>
      </c>
      <c r="M56" s="75">
        <f t="shared" si="13"/>
        <v>13103800574.217281</v>
      </c>
      <c r="N56" s="75">
        <f t="shared" si="13"/>
        <v>10682792650.516418</v>
      </c>
      <c r="O56" s="75">
        <f t="shared" si="13"/>
        <v>31632148112.730461</v>
      </c>
      <c r="P56" s="75">
        <f t="shared" si="13"/>
        <v>68228041510.985291</v>
      </c>
      <c r="Q56" s="75">
        <f t="shared" si="13"/>
        <v>16209552397.334761</v>
      </c>
      <c r="R56" s="75">
        <f t="shared" si="13"/>
        <v>14232208845.0613</v>
      </c>
      <c r="S56" s="75">
        <f t="shared" si="13"/>
        <v>12049199847.580303</v>
      </c>
      <c r="T56" s="75">
        <f>T46+T55</f>
        <v>1442785947006.6267</v>
      </c>
    </row>
    <row r="57" spans="1:20" s="5" customFormat="1" ht="60" customHeight="1" x14ac:dyDescent="0.5">
      <c r="A57" s="8"/>
      <c r="B57" s="8"/>
      <c r="C57" s="8">
        <f>C56-هزینه!C126</f>
        <v>0</v>
      </c>
      <c r="D57" s="8">
        <f>D56-هزینه!D126</f>
        <v>0</v>
      </c>
      <c r="E57" s="8">
        <f>E56-هزینه!E126</f>
        <v>0</v>
      </c>
      <c r="F57" s="8">
        <f>F56-هزینه!F126</f>
        <v>0</v>
      </c>
      <c r="G57" s="8">
        <f>G56-هزینه!G126</f>
        <v>0</v>
      </c>
      <c r="H57" s="8">
        <f>H56-هزینه!H126</f>
        <v>0</v>
      </c>
      <c r="I57" s="8">
        <f>I56-هزینه!I126</f>
        <v>0</v>
      </c>
      <c r="J57" s="8">
        <f>J56-هزینه!J126</f>
        <v>0</v>
      </c>
      <c r="K57" s="8">
        <f>K56-هزینه!K126</f>
        <v>0</v>
      </c>
      <c r="L57" s="8">
        <f>L56-هزینه!L126</f>
        <v>0</v>
      </c>
      <c r="M57" s="8">
        <f>M56-هزینه!M126</f>
        <v>0</v>
      </c>
      <c r="N57" s="8">
        <f>N56-هزینه!N126</f>
        <v>0</v>
      </c>
      <c r="O57" s="8">
        <f>O56-هزینه!O126</f>
        <v>0</v>
      </c>
      <c r="P57" s="8">
        <f>P56-هزینه!P126</f>
        <v>0</v>
      </c>
      <c r="Q57" s="8">
        <f>Q56-هزینه!Q126</f>
        <v>0</v>
      </c>
      <c r="R57" s="8">
        <f>R56-هزینه!R126</f>
        <v>0</v>
      </c>
      <c r="S57" s="8">
        <f>S56-هزینه!S126</f>
        <v>0</v>
      </c>
      <c r="T57" s="8">
        <f>T56-هزینه!T126</f>
        <v>0</v>
      </c>
    </row>
    <row r="58" spans="1:20" s="5" customFormat="1" ht="60" customHeight="1" x14ac:dyDescent="0.5">
      <c r="A58" s="4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>
        <f>T56-T49</f>
        <v>1093411592109.8021</v>
      </c>
    </row>
    <row r="59" spans="1:20" s="5" customFormat="1" ht="60" customHeight="1" x14ac:dyDescent="0.5">
      <c r="A59" s="4"/>
      <c r="B59" s="4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s="5" customFormat="1" ht="60" customHeight="1" x14ac:dyDescent="1">
      <c r="A60" s="101" t="s">
        <v>133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</row>
    <row r="61" spans="1:20" s="5" customFormat="1" ht="60" customHeight="1" x14ac:dyDescent="0.5">
      <c r="A61" s="102" t="s">
        <v>199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</row>
    <row r="62" spans="1:20" s="5" customFormat="1" ht="60" customHeight="1" x14ac:dyDescent="0.5">
      <c r="A62" s="95" t="s">
        <v>181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</row>
    <row r="63" spans="1:20" s="5" customFormat="1" ht="60" customHeight="1" x14ac:dyDescent="0.5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</row>
    <row r="64" spans="1:20" ht="60" customHeight="1" x14ac:dyDescent="0.4"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</row>
    <row r="65" ht="60" customHeight="1" x14ac:dyDescent="0.4"/>
    <row r="66" ht="60" customHeight="1" x14ac:dyDescent="0.4"/>
    <row r="67" ht="60" customHeight="1" x14ac:dyDescent="0.4"/>
    <row r="68" ht="60" customHeight="1" x14ac:dyDescent="0.4"/>
    <row r="69" ht="60" customHeight="1" x14ac:dyDescent="0.4"/>
    <row r="70" ht="60" customHeight="1" x14ac:dyDescent="0.4"/>
  </sheetData>
  <mergeCells count="11">
    <mergeCell ref="A62:T62"/>
    <mergeCell ref="A1:T1"/>
    <mergeCell ref="A2:T2"/>
    <mergeCell ref="A45:B45"/>
    <mergeCell ref="A46:B46"/>
    <mergeCell ref="A55:B55"/>
    <mergeCell ref="A56:B56"/>
    <mergeCell ref="A60:T60"/>
    <mergeCell ref="A61:T61"/>
    <mergeCell ref="A38:B38"/>
    <mergeCell ref="A3:T3"/>
  </mergeCells>
  <printOptions horizontalCentered="1"/>
  <pageMargins left="0" right="0" top="0.98425196850393704" bottom="0.98425196850393704" header="0.31496062992125984" footer="0.31496062992125984"/>
  <pageSetup paperSize="9" scale="17" fitToHeight="4" orientation="landscape" r:id="rId1"/>
  <rowBreaks count="3" manualBreakCount="3">
    <brk id="28" max="55" man="1"/>
    <brk id="46" max="55" man="1"/>
    <brk id="63" max="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هزینه</vt:lpstr>
      <vt:lpstr>درآمد</vt:lpstr>
      <vt:lpstr>درآمد!Print_Area</vt:lpstr>
      <vt:lpstr>هزینه!Print_Area</vt:lpstr>
      <vt:lpstr>درآمد!Print_Titles</vt:lpstr>
      <vt:lpstr>هزینه!Print_Titles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افشین نقی زاده</cp:lastModifiedBy>
  <cp:lastPrinted>2024-05-16T10:19:02Z</cp:lastPrinted>
  <dcterms:created xsi:type="dcterms:W3CDTF">2023-05-06T10:24:39Z</dcterms:created>
  <dcterms:modified xsi:type="dcterms:W3CDTF">2024-12-09T14:48:28Z</dcterms:modified>
</cp:coreProperties>
</file>